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sofiduciarias-my.sharepoint.com/personal/omontanez_asofiduciarias_org_co/Documents/Documentos/Escritorio/PRINCIPALES CIFRAS Y FICHA COMUNICACIONES/ACTUALIZACION ARCHIVOS MENSUALES/"/>
    </mc:Choice>
  </mc:AlternateContent>
  <xr:revisionPtr revIDLastSave="283" documentId="14_{C1D0932E-D525-4547-83E3-22ABDE0BAEE9}" xr6:coauthVersionLast="47" xr6:coauthVersionMax="47" xr10:uidLastSave="{B0E255EA-1F72-4307-8829-43DA96FF578B}"/>
  <bookViews>
    <workbookView xWindow="-28920" yWindow="-120" windowWidth="29040" windowHeight="15720" tabRatio="622" firstSheet="2" activeTab="2" xr2:uid="{00000000-000D-0000-FFFF-FFFF00000000}"/>
  </bookViews>
  <sheets>
    <sheet name="VARIACIÓN" sheetId="5" state="hidden" r:id="rId1"/>
    <sheet name="Hoja1" sheetId="6" state="hidden" r:id="rId2"/>
    <sheet name="FICs_Agregados_Mensual" sheetId="10" r:id="rId3"/>
    <sheet name="FICs iNDUSTRIA" sheetId="7" state="hidden" r:id="rId4"/>
  </sheets>
  <definedNames>
    <definedName name="Participacion_Mdo">FICs_Agregados_Mensual!#REF!</definedName>
    <definedName name="Perfil_Clientes">FICs_Agregados_Mensual!#REF!</definedName>
    <definedName name="Perfil_Clientes_part">FICs_Agregados_Mensual!#REF!</definedName>
    <definedName name="Saldos_mensuales">FICs_Agregados_Mensual!$C$5:$K$141</definedName>
    <definedName name="VAR_anuales">FICs_Agregados_Mensual!#REF!</definedName>
    <definedName name="VAR_mes">FICs_Agregados_Mensual!#REF!</definedName>
    <definedName name="VClientes_FICs">FICs_Agregados_Mensual!#REF!</definedName>
    <definedName name="VFechas_ClientesFICs">FICs_Agregados_Mensual!#REF!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23" i="10" l="1"/>
  <c r="G222" i="10"/>
  <c r="G221" i="10"/>
  <c r="G220" i="10"/>
  <c r="G219" i="10"/>
  <c r="G218" i="10"/>
  <c r="G217" i="10"/>
  <c r="G216" i="10"/>
  <c r="G215" i="10"/>
  <c r="G214" i="10"/>
  <c r="G213" i="10"/>
  <c r="G212" i="10"/>
  <c r="G211" i="10"/>
  <c r="G210" i="10"/>
  <c r="G209" i="10"/>
  <c r="G208" i="10"/>
  <c r="G207" i="10"/>
  <c r="G206" i="10"/>
  <c r="G205" i="10"/>
  <c r="G204" i="10"/>
  <c r="G203" i="10"/>
  <c r="G202" i="10"/>
  <c r="G201" i="10"/>
  <c r="G200" i="10" l="1"/>
  <c r="G199" i="10"/>
  <c r="G198" i="10"/>
  <c r="G197" i="10"/>
  <c r="G196" i="10"/>
  <c r="G195" i="10"/>
  <c r="G194" i="10"/>
  <c r="G193" i="10"/>
  <c r="G192" i="10"/>
  <c r="G191" i="10"/>
  <c r="G190" i="10"/>
  <c r="G189" i="10"/>
  <c r="G188" i="10"/>
  <c r="K167" i="10"/>
  <c r="F167" i="10"/>
  <c r="E167" i="10"/>
  <c r="D167" i="10"/>
  <c r="G167" i="10" l="1"/>
  <c r="H141" i="10"/>
  <c r="I141" i="10"/>
  <c r="J141" i="10"/>
  <c r="G141" i="10"/>
  <c r="J140" i="10"/>
  <c r="I140" i="10"/>
  <c r="H140" i="10"/>
  <c r="H139" i="10"/>
  <c r="G140" i="10"/>
  <c r="G127" i="10"/>
  <c r="J139" i="10"/>
  <c r="I139" i="10"/>
  <c r="G139" i="10"/>
  <c r="J138" i="10"/>
  <c r="J137" i="10"/>
  <c r="I137" i="10"/>
  <c r="H137" i="10"/>
  <c r="I138" i="10"/>
  <c r="H138" i="10"/>
  <c r="G138" i="10"/>
  <c r="G137" i="10"/>
  <c r="J136" i="10"/>
  <c r="I136" i="10"/>
  <c r="H136" i="10"/>
  <c r="G136" i="10"/>
  <c r="J134" i="10"/>
  <c r="I134" i="10"/>
  <c r="H134" i="10"/>
  <c r="J135" i="10"/>
  <c r="I135" i="10"/>
  <c r="H135" i="10"/>
  <c r="G133" i="10"/>
  <c r="G134" i="10"/>
  <c r="G135" i="10"/>
  <c r="G132" i="10"/>
  <c r="G131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4" i="10"/>
  <c r="G45" i="10"/>
  <c r="G46" i="10"/>
  <c r="G47" i="10"/>
  <c r="G48" i="10"/>
  <c r="G49" i="10"/>
  <c r="G50" i="10"/>
  <c r="G51" i="10"/>
  <c r="G52" i="10"/>
  <c r="G53" i="10"/>
  <c r="G54" i="10"/>
  <c r="G55" i="10"/>
  <c r="G56" i="10"/>
  <c r="G57" i="10"/>
  <c r="G58" i="10"/>
  <c r="G59" i="10"/>
  <c r="G60" i="10"/>
  <c r="G61" i="10"/>
  <c r="G62" i="10"/>
  <c r="G63" i="10"/>
  <c r="G64" i="10"/>
  <c r="G65" i="10"/>
  <c r="G130" i="10"/>
  <c r="G129" i="10"/>
  <c r="G128" i="10"/>
  <c r="G126" i="10"/>
  <c r="G125" i="10"/>
  <c r="G124" i="10"/>
  <c r="G120" i="10"/>
  <c r="G118" i="10"/>
  <c r="G123" i="10"/>
  <c r="G122" i="10"/>
  <c r="G121" i="10"/>
  <c r="G119" i="10"/>
  <c r="G117" i="10"/>
  <c r="G116" i="10"/>
  <c r="E112" i="10"/>
  <c r="G112" i="10" s="1"/>
  <c r="G110" i="10"/>
  <c r="G111" i="10"/>
  <c r="G113" i="10"/>
  <c r="G114" i="10"/>
  <c r="G115" i="10"/>
  <c r="G109" i="10"/>
  <c r="D107" i="10"/>
  <c r="G108" i="10"/>
  <c r="G106" i="10"/>
  <c r="G104" i="10"/>
  <c r="G105" i="10"/>
  <c r="G103" i="10"/>
  <c r="G102" i="10"/>
  <c r="G101" i="10"/>
  <c r="G100" i="10"/>
  <c r="Q10" i="7"/>
  <c r="P10" i="7"/>
  <c r="O10" i="7"/>
  <c r="R9" i="7"/>
  <c r="Q9" i="7"/>
  <c r="P9" i="7"/>
  <c r="O9" i="7"/>
  <c r="R8" i="7"/>
  <c r="Q8" i="7"/>
  <c r="P8" i="7"/>
  <c r="O8" i="7"/>
  <c r="R7" i="7"/>
  <c r="Q7" i="7"/>
  <c r="P7" i="7"/>
  <c r="O7" i="7"/>
  <c r="G99" i="10"/>
  <c r="G98" i="10"/>
  <c r="G97" i="10"/>
  <c r="G96" i="10"/>
  <c r="G95" i="10"/>
  <c r="G94" i="10"/>
  <c r="G93" i="10"/>
  <c r="G92" i="10"/>
  <c r="G91" i="10"/>
  <c r="G90" i="10"/>
  <c r="G89" i="10"/>
  <c r="G88" i="10"/>
  <c r="G87" i="10"/>
  <c r="G86" i="10"/>
  <c r="G85" i="10"/>
  <c r="G84" i="10"/>
  <c r="G83" i="10"/>
  <c r="G82" i="10"/>
  <c r="G81" i="10"/>
  <c r="G80" i="10"/>
  <c r="G79" i="10"/>
  <c r="G78" i="10"/>
  <c r="G77" i="10"/>
  <c r="G76" i="10"/>
  <c r="G75" i="10"/>
  <c r="G74" i="10"/>
  <c r="G73" i="10"/>
  <c r="G72" i="10"/>
  <c r="G71" i="10"/>
  <c r="G70" i="10"/>
  <c r="G69" i="10"/>
  <c r="G68" i="10"/>
  <c r="G67" i="10"/>
  <c r="G66" i="10"/>
  <c r="I18" i="6"/>
  <c r="K7" i="6"/>
  <c r="F18" i="6"/>
  <c r="H11" i="6" s="1"/>
  <c r="C18" i="6"/>
  <c r="E8" i="6" s="1"/>
  <c r="K16" i="6"/>
  <c r="E7" i="6"/>
  <c r="E16" i="6"/>
  <c r="K14" i="6"/>
  <c r="K9" i="6"/>
  <c r="E15" i="6"/>
  <c r="E11" i="6"/>
  <c r="K17" i="6"/>
  <c r="K13" i="6"/>
  <c r="K8" i="6"/>
  <c r="K12" i="6"/>
  <c r="E17" i="6"/>
  <c r="K15" i="6"/>
  <c r="K11" i="6"/>
  <c r="H7" i="6"/>
  <c r="H9" i="6"/>
  <c r="H17" i="6"/>
  <c r="H13" i="6"/>
  <c r="H16" i="6"/>
  <c r="H12" i="6"/>
  <c r="H15" i="6"/>
  <c r="K4" i="5"/>
  <c r="K5" i="5"/>
  <c r="F5" i="5"/>
  <c r="F4" i="5"/>
  <c r="D4" i="5"/>
  <c r="D5" i="5"/>
  <c r="E5" i="5"/>
  <c r="E4" i="5"/>
  <c r="C5" i="5"/>
  <c r="C4" i="5"/>
  <c r="G5" i="5"/>
  <c r="G4" i="5"/>
  <c r="J5" i="5"/>
  <c r="J4" i="5"/>
  <c r="H5" i="5"/>
  <c r="H4" i="5"/>
  <c r="I4" i="5"/>
  <c r="I5" i="5"/>
  <c r="K18" i="6" l="1"/>
  <c r="E12" i="6"/>
  <c r="E14" i="6"/>
  <c r="H8" i="6"/>
  <c r="H14" i="6"/>
  <c r="E13" i="6"/>
  <c r="E9" i="6"/>
  <c r="E18" i="6" s="1"/>
  <c r="G107" i="10"/>
  <c r="H18" i="6" l="1"/>
</calcChain>
</file>

<file path=xl/sharedStrings.xml><?xml version="1.0" encoding="utf-8"?>
<sst xmlns="http://schemas.openxmlformats.org/spreadsheetml/2006/main" count="161" uniqueCount="142">
  <si>
    <t>MERCADO MONETARIO</t>
  </si>
  <si>
    <t>INMOBILIARIAS</t>
  </si>
  <si>
    <t>BURSATIL</t>
  </si>
  <si>
    <t>CARTERA COLECTIVA ABIERTA CON PACTO DE PERMANENCIA BBVA PLAZO 30</t>
  </si>
  <si>
    <t>CARTERA COLECTIVA ABIERTA BBVA EFECTIVO</t>
  </si>
  <si>
    <t>CARTERA COLECTIVA ABIERTA BBVA-FAM FIDEICOMISO DE ADMINISTRACION MOBILIARIA</t>
  </si>
  <si>
    <t>CARTERA COLECTIVA ABIERTA BBVA PAIS</t>
  </si>
  <si>
    <t>BBVA RENTA MIXTA POR COMPARTIMENTOS</t>
  </si>
  <si>
    <t>CARTERA COLECTIVA ABIERTA SUPERTRUST</t>
  </si>
  <si>
    <t>CARTERA COLECTIVA ABIERTA SIN PACTO DE PERMANENCIA SUPER LIQUIDEZ</t>
  </si>
  <si>
    <t>RENTAFACIL CARTERA COLECTIVA ABIERTA</t>
  </si>
  <si>
    <t>UNIVERSITAS CARTERA COLECTIVA ABIERTA CON PACTO DE PERMANENCIA POR COMPARTIMENTOS</t>
  </si>
  <si>
    <t>Multitrust Skandia Cartera Colectiva Abierta con Compartimentos</t>
  </si>
  <si>
    <t>Old Mutual Acciones</t>
  </si>
  <si>
    <t>CARTERA COLECTIVA ABIERTA CON PACTO DE PERMANENCIA EFECTIVO A PLAZOS - CARTERA CON COMPARTIMENTOS</t>
  </si>
  <si>
    <t>CARTERA COLECTIVA ABIERTA DE ALTA LIQUIDEZ</t>
  </si>
  <si>
    <t>CARTERA COLECTIVA ABIERTA EFECTIVO A LA VISTA</t>
  </si>
  <si>
    <t>Cartera Colectiva Abierta Fiducor</t>
  </si>
  <si>
    <t>Riesgo Petrolero FIDUCOR Cartera Colectiva Cerrada</t>
  </si>
  <si>
    <t>CARTERA COLECTIVA ABIERTA ACCIONES DE ALTA CAPITALIZACION BURSATIL COLOMBIA FIDUCOR - CCA ALTCAPFIDUCOR</t>
  </si>
  <si>
    <t>Cartera Colectiva Escalonada Fondo ORO - 741-001-11</t>
  </si>
  <si>
    <t xml:space="preserve"> CARTERA COLECTIVA ABIERTA CON PACTO DE PERMANENCIA CXC ALIANZA</t>
  </si>
  <si>
    <t>CARTERA COLECTIVA ABIERTA ALIANZA</t>
  </si>
  <si>
    <t xml:space="preserve"> FONDO ABIERTO SIN PACTO DE PERMANENCIA ALIANZA GOBIERNO</t>
  </si>
  <si>
    <t xml:space="preserve"> FONDO ABIERTO CON PACTO DE PERMANENCIA DE ESPECULACIÓN BLACK RIVER COLOMBIA</t>
  </si>
  <si>
    <t>FONDO CERRADO MAS COLOMBIA OPPORTUNITY</t>
  </si>
  <si>
    <t>CARTERA COLECTIVA ABIERTA RENTAR</t>
  </si>
  <si>
    <t>CARTERA COLECTIVA ABIERTA FIDULIQUIDEZ</t>
  </si>
  <si>
    <t>C.C.A. CAPITAL PLUS</t>
  </si>
  <si>
    <t>CARTERA COLECTIVA ABIERTA OCCIRENTA</t>
  </si>
  <si>
    <t>CARTERA COLECTIVA OCCIBONOS</t>
  </si>
  <si>
    <t xml:space="preserve">CARTERA COLECTIVA ABIERTA PREMIUM </t>
  </si>
  <si>
    <t>CARTERA COLECTIVA OCCITESOROS</t>
  </si>
  <si>
    <t>CARTERA POR COMPARTIMENTOS COLECTIVA ABIERTA FIDUGOG</t>
  </si>
  <si>
    <t>CARTERA COLECTIVA ABIERTA SUMAR</t>
  </si>
  <si>
    <t>CARTERA COLECTIVA ABIERTA CON PACTO DE PERMANENCIA ACCIONES SISTEMA DE VALOR AGREGADO</t>
  </si>
  <si>
    <t>CARTERA COLECTIVA ABIERTA CREDIFONDO</t>
  </si>
  <si>
    <t>CARTERA COLECTIVA CERRADA POR COMPARTIMENTOS ACCICOLF</t>
  </si>
  <si>
    <t>CARTERA COLECTIVA ABIERTA RENDIR</t>
  </si>
  <si>
    <t>FONDO ABIERTO CON PACTO DE PERMANENCIA POR COMPARTIMENTOS -FONDO MULTIPLE HSBC</t>
  </si>
  <si>
    <t>CARTERA COLECTIVA ABIERTA RENTA DOLARES VALORES BANCOLOMBIA</t>
  </si>
  <si>
    <t>CARTERA COLECTIVA ABIERTA RENTA TES VALORES BANCOLOMBIA</t>
  </si>
  <si>
    <t>CARTERA COLECTIVA ABIERTA CON PACTO DE PERMANENCIA RENTA 180 VALORES BANCOLOMBIA</t>
  </si>
  <si>
    <t>CARTERA COLECTIVA ABIERTA SIN PACTO DE PERMANENCIA FIDUEXCEDENTES</t>
  </si>
  <si>
    <t>FONDO ABIERTO CON PACTO DE PERMANENCIA INDEXADO ACCIONES</t>
  </si>
  <si>
    <t>FONDO CERRADO POR COMPARTIMENTOS ALTERNATIVO DINAMICO</t>
  </si>
  <si>
    <t>FONDO ABIERTO POR COMPARTIMENTOS ACCIONES SECTORIAL</t>
  </si>
  <si>
    <t>FONDO ABIERTO POR COMPARTIMENTOS ACCIONES UNIACCION</t>
  </si>
  <si>
    <t>CARTERA COLECTIVA ABIERTA ACCION UNO</t>
  </si>
  <si>
    <t>CARTERA COLECTIVA ABIERTA CON COMPARTIMENTOS MULTINVERSION ARCO IRIS</t>
  </si>
  <si>
    <t>CARTERA COLECTIVA ABIERTA SIN PACTO DE PERMANENCIA CASH</t>
  </si>
  <si>
    <t>CARTERA COLECTIVA ABIERTA RENTA PLAZO</t>
  </si>
  <si>
    <t>CARTERA COLECTIVA ABIERTA RENTAPAIS</t>
  </si>
  <si>
    <t>CARTERA COLECTIVA ABIERTA</t>
  </si>
  <si>
    <t>Daviplus renta fija pesos</t>
  </si>
  <si>
    <t>CARTERA COLECTIVA ABIERTA CON PACTO DE PERMANENCIA CONSOLIDAR</t>
  </si>
  <si>
    <t>CARTERA COLECTIVA ABIERTA SIN PACTO DE PERMANENCIA SUPERIOR</t>
  </si>
  <si>
    <t>C.C.A. RENTACAFE</t>
  </si>
  <si>
    <t>CCA RENTALIQUIDA FIDUCAFE</t>
  </si>
  <si>
    <t>FONDO ABIERTO DAVIPLUS ACCIONES</t>
  </si>
  <si>
    <t>CARTERA COLECTIVA ABIERTA CON PACTO DE PERMANENCIA PETROFONDO</t>
  </si>
  <si>
    <t>CARTERA COLECTIVA ABIERTA CON PACTO DE PERMANENCIA FONDO VISTA</t>
  </si>
  <si>
    <t>CARTERA COLECTIVA ABIERTA CON PACTO DE PERMANENCIA PETROVALOR</t>
  </si>
  <si>
    <t>CARTERA COLECTIVA ABIERTA FIDUPAÍS RENTA CRECER</t>
  </si>
  <si>
    <t>CARTERA COLECTIVA ESCALONADA FIDUPAIS LIBRANZAS PREMIUM</t>
  </si>
  <si>
    <t>CARTERA COLECTIVA ESCALONADA POR COMPARTIMENTOS FIDUPAIS PLAZOS</t>
  </si>
  <si>
    <t>FAPC ATESORAR</t>
  </si>
  <si>
    <t xml:space="preserve"> FAPC FORMULA UNO</t>
  </si>
  <si>
    <t>FONDO ABIERTO CON COMPARTIMENTO Y SIN PACTO DE PERMANENCIA FIDUCORREVAL VISTA</t>
  </si>
  <si>
    <t>CCA MERCADO MONETARIO CONFIANZA PLUS.</t>
  </si>
  <si>
    <t>CARTERA COLECTIVA ABIERTA 1525</t>
  </si>
  <si>
    <t>CARTERA COLECTIVA ABIERTA DEL MERCADO MONETARIO CONFIRENTA</t>
  </si>
  <si>
    <t>FONDO DEL MERCADO MONETARIO GESTION</t>
  </si>
  <si>
    <t>Cartera Colectiva Cerrada con Compartimentos Old Mutual Inmobiliaria</t>
  </si>
  <si>
    <t xml:space="preserve"> FONDO CERRADO INMOBILIARIO PREMIUM ALIANZA V&amp;E</t>
  </si>
  <si>
    <t>FONDO CERRADO INMOBILIARIO ALIANZA POR COMPARTIMIENTOS</t>
  </si>
  <si>
    <t>CARTERA COLECTIVA CERRADA POR COMPARTIMIENTOS FONDO INMOBILIARIO FIDUPAIS</t>
  </si>
  <si>
    <t>FONDO BURSATIL ISHARES COLCAP</t>
  </si>
  <si>
    <t>CARTERAS COLECTIVAS DE TIPO GENERAL</t>
  </si>
  <si>
    <t>TOTAL</t>
  </si>
  <si>
    <t>TOTAL SIN INMOBILIARIAS NI BURSATIL</t>
  </si>
  <si>
    <t>FONDO ABIERTO CON PACTO DE PERMANENCIA POR COMPARTIMENTOS SANTANDER SELECT</t>
  </si>
  <si>
    <t xml:space="preserve"> C.C.A.P.P. MULTIPLICAR</t>
  </si>
  <si>
    <t>CARTERA COLECTIVA ABIERTA CON PACTO DE PERMANENCIA OPTIMO CON COMPARTIMENTOS</t>
  </si>
  <si>
    <t>CARTERA COLECTIVA ABIERTA CON PACTO DE PERMANENCIA FIDUACCION POR COMPARTIMENTOS</t>
  </si>
  <si>
    <t>CARTERA COLECTIVA ABIERTA DE ESPECULACION CON PACTO DE PERMANENCIA CUBRIR CON COMPARTIMENTOS</t>
  </si>
  <si>
    <t>Cartera colectiva escalonada con compartimientos old mutual carioka</t>
  </si>
  <si>
    <t>CARTERA COLECTIVA CON PACTO DE PERMANENCIA PLAN SEMILLA</t>
  </si>
  <si>
    <t>CARTERA COLECTIVA ABIERTA INDEACCIÓN</t>
  </si>
  <si>
    <t>CARTERA COLECTIVA ABIERTA DEL MERCADO MONETARIO FIDUCOLDEX NACION</t>
  </si>
  <si>
    <t>TOTAL SIN BURSATIL</t>
  </si>
  <si>
    <t>TOTAL SIN 2 FONDOS DE BANCOLOMBIA</t>
  </si>
  <si>
    <t>FONDOS ABIERTOS</t>
  </si>
  <si>
    <t>CARTERA COLECTIVA ABIERTA CON PACTO DE PERMANENCIA CREDINVERTIR</t>
  </si>
  <si>
    <t>CARTERA CLOECTIVA ABIERTA HELM TESORO</t>
  </si>
  <si>
    <t>CARTERA COLECTIVA ABIERTA CON PACTO DE PERMANENCIA - POR COMPARTIMENTOS RENTA ACCIONES VALORES BANCOLOMBIA</t>
  </si>
  <si>
    <t>Cartera Colectiva Inmobiliaria Cerrada INMUEBLES FIDUCOR por Compartimentos</t>
  </si>
  <si>
    <t>10 ABRIL A 30 OCTUBRE $$</t>
  </si>
  <si>
    <t>10 ABRIL A 30 OCTUBRE %</t>
  </si>
  <si>
    <t xml:space="preserve"> C.C.A. VALOR PLUS</t>
  </si>
  <si>
    <t>C.C.A. RENTA PLUS</t>
  </si>
  <si>
    <t>CARTERA COLECTIVA ESCALONADA OCCIDECOL - CARTERA POR COMPARTIMENTOS</t>
  </si>
  <si>
    <t>CARTERA COLECTIVA ABIERTA FIDUCUENTA</t>
  </si>
  <si>
    <t>CARTERA COLECTIVA ABIERTA CON PACTO DE PERMANENCIA Y POR COMPARTIMENTOS FIDURENTA</t>
  </si>
  <si>
    <t>CARTERA COLECTIVA COLSEGUROS A 1</t>
  </si>
  <si>
    <t>CARTERA COLECTIVA COLSEGUROS ALLI 1</t>
  </si>
  <si>
    <t>CARTERA COLECTIVA COLSEGUROS ALLI 2</t>
  </si>
  <si>
    <t>CARTERA COLECTIVA ABIERTA FIDUCIARIA CENTRAL S.A. 1</t>
  </si>
  <si>
    <t>CARTERA COLECTIVA ABIERTA FIDUCIARIA CENTRAL S.A. 2</t>
  </si>
  <si>
    <t>FONDO BURSATIL HORIZONS MILA 40 DE S&amp;P</t>
  </si>
  <si>
    <t>VARIACIÓN</t>
  </si>
  <si>
    <t>FONDO DE INVERSION ABIERTO RENTAR 30</t>
  </si>
  <si>
    <t>FONDO ABIERTO FIC 600</t>
  </si>
  <si>
    <t>FICS</t>
  </si>
  <si>
    <t>VALOR DEL FONDO</t>
  </si>
  <si>
    <t>ENE 31 2014</t>
  </si>
  <si>
    <t>DIC 31 2013</t>
  </si>
  <si>
    <t>RENTAB 30 DÍAS</t>
  </si>
  <si>
    <t>FEB 28 2014</t>
  </si>
  <si>
    <t xml:space="preserve">Total FICS administrados por Fiduciarias </t>
  </si>
  <si>
    <t xml:space="preserve">R. Ponderada </t>
  </si>
  <si>
    <t>Total Muestra</t>
  </si>
  <si>
    <t>Número de entidades</t>
  </si>
  <si>
    <t>Activos en FICs (billones de pesos)</t>
  </si>
  <si>
    <t>Número de FICs</t>
  </si>
  <si>
    <t>Número de Inversionistas</t>
  </si>
  <si>
    <t>Fecha</t>
  </si>
  <si>
    <t>Cuentas Corrientes</t>
  </si>
  <si>
    <t>Cuentas de Ahorro</t>
  </si>
  <si>
    <t>CDT</t>
  </si>
  <si>
    <t>SOCIEDADES FIDUCIARIAS</t>
  </si>
  <si>
    <t xml:space="preserve">COMISIONISTAS DE BOLSA </t>
  </si>
  <si>
    <t>SOCIEDADES ADMIN DE INVERSIÓN (SAIs)</t>
  </si>
  <si>
    <t>TOTAL INDUSTRIA</t>
  </si>
  <si>
    <t xml:space="preserve">Fuente: Superintendencia Financiera de Colombia - Banco de la República </t>
  </si>
  <si>
    <t>* Incluye Fondos de Capital Privado</t>
  </si>
  <si>
    <t>ACTIVOS ADMINISTRADOS EN FONDOS DE INVERSIÓN COLECTIVA Y AGREGADOS MONETARIOS
SALDOS EN PESOS COLOMBIANOS AL CIERRE DE CADA MES</t>
  </si>
  <si>
    <t>FIC y FCP Fiduciarias</t>
  </si>
  <si>
    <t xml:space="preserve">FIC y FCP Comisionistas de Bolsa </t>
  </si>
  <si>
    <t>FIC y FCP SAIS</t>
  </si>
  <si>
    <t>FPV 
(AFP + SF + ASEG)</t>
  </si>
  <si>
    <t xml:space="preserve">Total Activos Industria de FIC*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</si>
</sst>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3">
    <numFmt numFmtId="44" formatCode="_-&quot;$&quot;\ * #,##0.00_-;\-&quot;$&quot;\ * #,##0.00_-;_-&quot;$&quot;\ * &quot;-&quot;??_-;_-@_-"/>
    <numFmt numFmtId="164" formatCode="&quot;$&quot;#,##0.00;[Red]\-&quot;$&quot;#,##0.00"/>
    <numFmt numFmtId="165" formatCode="_-&quot;$&quot;* #,##0.00_-;\-&quot;$&quot;* #,##0.00_-;_-&quot;$&quot;* &quot;-&quot;??_-;_-@_-"/>
    <numFmt numFmtId="166" formatCode="_(&quot;$&quot;\ * #,##0_);_(&quot;$&quot;\ * \(#,##0\);_(&quot;$&quot;\ * &quot;-&quot;_);_(@_)"/>
    <numFmt numFmtId="167" formatCode="_(* #,##0_);_(* \(#,##0\);_(* &quot;-&quot;_);_(@_)"/>
    <numFmt numFmtId="168" formatCode="_(&quot;$&quot;\ * #,##0.00_);_(&quot;$&quot;\ * \(#,##0.00\);_(&quot;$&quot;\ * &quot;-&quot;??_);_(@_)"/>
    <numFmt numFmtId="169" formatCode="_(* #,##0.00_);_(* \(#,##0.00\);_(* &quot;-&quot;??_);_(@_)"/>
    <numFmt numFmtId="170" formatCode="_(* #,##0_);_(* \(#,##0\);_(* &quot;-&quot;??_);_(@_)"/>
    <numFmt numFmtId="171" formatCode="_-&quot;$&quot;* #,##0_-;\-&quot;$&quot;* #,##0_-;_-&quot;$&quot;* &quot;-&quot;??_-;_-@_-"/>
    <numFmt numFmtId="172" formatCode="_(&quot;$&quot;\ * #,##0_);_(&quot;$&quot;\ * \(#,##0\);_(&quot;$&quot;\ * &quot;-&quot;??_);_(@_)"/>
    <numFmt numFmtId="173" formatCode="_ * #,##0.00_ ;_ * \-#,##0.00_ ;_ * &quot;-&quot;??_ ;_ @_ "/>
    <numFmt numFmtId="174" formatCode="_ [$€-2]\ * #,##0.00_ ;_ [$€-2]\ * \-#,##0.00_ ;_ [$€-2]\ * &quot;-&quot;??_ "/>
    <numFmt numFmtId="175" formatCode="0.000%"/>
  </numFmts>
  <fonts count="39" x14ac:knownFonts="1">
    <font>
      <sz val="10"/>
      <color theme="1"/>
      <name val="Cambri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mbria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mbria"/>
      <family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mbria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9"/>
      <color rgb="FFFFFFFF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9"/>
      <color theme="0"/>
      <name val="Calibri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9423A"/>
        <bgColor indexed="64"/>
      </patternFill>
    </fill>
    <fill>
      <patternFill patternType="solid">
        <fgColor rgb="FFD0D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96">
    <xf numFmtId="0" fontId="0" fillId="0" borderId="0"/>
    <xf numFmtId="16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0" applyNumberFormat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5" fillId="10" borderId="8" applyNumberFormat="0" applyAlignment="0" applyProtection="0"/>
    <xf numFmtId="0" fontId="16" fillId="11" borderId="9" applyNumberFormat="0" applyAlignment="0" applyProtection="0"/>
    <xf numFmtId="0" fontId="17" fillId="11" borderId="8" applyNumberFormat="0" applyAlignment="0" applyProtection="0"/>
    <xf numFmtId="0" fontId="18" fillId="0" borderId="10" applyNumberFormat="0" applyFill="0" applyAlignment="0" applyProtection="0"/>
    <xf numFmtId="0" fontId="19" fillId="12" borderId="11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13" applyNumberFormat="0" applyFill="0" applyAlignment="0" applyProtection="0"/>
    <xf numFmtId="0" fontId="22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22" fillId="37" borderId="0" applyNumberFormat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4" fillId="13" borderId="12" applyNumberFormat="0" applyFont="0" applyAlignment="0" applyProtection="0"/>
    <xf numFmtId="165" fontId="5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6" borderId="0" applyNumberFormat="0" applyBorder="0" applyAlignment="0" applyProtection="0"/>
    <xf numFmtId="174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37" fillId="0" borderId="0"/>
    <xf numFmtId="44" fontId="1" fillId="0" borderId="0" applyFont="0" applyFill="0" applyBorder="0" applyAlignment="0" applyProtection="0"/>
  </cellStyleXfs>
  <cellXfs count="117">
    <xf numFmtId="0" fontId="0" fillId="0" borderId="0" xfId="0"/>
    <xf numFmtId="0" fontId="6" fillId="6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3" fillId="38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/>
    </xf>
    <xf numFmtId="9" fontId="3" fillId="38" borderId="1" xfId="2" applyFont="1" applyFill="1" applyBorder="1" applyAlignment="1">
      <alignment horizontal="center"/>
    </xf>
    <xf numFmtId="169" fontId="3" fillId="38" borderId="1" xfId="2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170" fontId="0" fillId="0" borderId="0" xfId="1" applyNumberFormat="1" applyFont="1"/>
    <xf numFmtId="0" fontId="7" fillId="0" borderId="1" xfId="0" applyFont="1" applyBorder="1" applyAlignment="1">
      <alignment horizontal="center"/>
    </xf>
    <xf numFmtId="169" fontId="7" fillId="0" borderId="4" xfId="1" applyFont="1" applyBorder="1" applyAlignment="1">
      <alignment horizontal="center"/>
    </xf>
    <xf numFmtId="170" fontId="7" fillId="0" borderId="4" xfId="1" applyNumberFormat="1" applyFont="1" applyBorder="1" applyAlignment="1">
      <alignment horizontal="center"/>
    </xf>
    <xf numFmtId="10" fontId="0" fillId="0" borderId="1" xfId="2" applyNumberFormat="1" applyFont="1" applyBorder="1"/>
    <xf numFmtId="10" fontId="0" fillId="0" borderId="1" xfId="2" applyNumberFormat="1" applyFont="1" applyBorder="1" applyAlignment="1">
      <alignment horizontal="right"/>
    </xf>
    <xf numFmtId="10" fontId="0" fillId="0" borderId="0" xfId="2" applyNumberFormat="1" applyFont="1"/>
    <xf numFmtId="0" fontId="0" fillId="0" borderId="4" xfId="0" applyBorder="1"/>
    <xf numFmtId="10" fontId="0" fillId="0" borderId="4" xfId="2" applyNumberFormat="1" applyFont="1" applyBorder="1"/>
    <xf numFmtId="10" fontId="7" fillId="0" borderId="1" xfId="2" applyNumberFormat="1" applyFont="1" applyBorder="1" applyAlignment="1">
      <alignment horizontal="center"/>
    </xf>
    <xf numFmtId="171" fontId="0" fillId="0" borderId="1" xfId="46" applyNumberFormat="1" applyFont="1" applyBorder="1"/>
    <xf numFmtId="171" fontId="0" fillId="0" borderId="4" xfId="46" applyNumberFormat="1" applyFont="1" applyBorder="1"/>
    <xf numFmtId="171" fontId="7" fillId="0" borderId="1" xfId="46" applyNumberFormat="1" applyFont="1" applyBorder="1" applyAlignment="1">
      <alignment horizontal="center"/>
    </xf>
    <xf numFmtId="171" fontId="0" fillId="0" borderId="1" xfId="46" applyNumberFormat="1" applyFont="1" applyBorder="1" applyAlignment="1">
      <alignment horizontal="right"/>
    </xf>
    <xf numFmtId="0" fontId="23" fillId="0" borderId="0" xfId="0" applyFont="1"/>
    <xf numFmtId="0" fontId="0" fillId="0" borderId="0" xfId="0" applyAlignment="1">
      <alignment wrapText="1"/>
    </xf>
    <xf numFmtId="0" fontId="24" fillId="6" borderId="1" xfId="0" applyFont="1" applyFill="1" applyBorder="1" applyAlignment="1">
      <alignment horizontal="center" vertical="center" wrapText="1" readingOrder="1"/>
    </xf>
    <xf numFmtId="0" fontId="24" fillId="0" borderId="1" xfId="0" applyFont="1" applyBorder="1" applyAlignment="1">
      <alignment horizontal="center" vertical="center" wrapText="1" readingOrder="1"/>
    </xf>
    <xf numFmtId="164" fontId="24" fillId="0" borderId="1" xfId="0" applyNumberFormat="1" applyFont="1" applyBorder="1" applyAlignment="1">
      <alignment horizontal="center" vertical="center" wrapText="1" readingOrder="1"/>
    </xf>
    <xf numFmtId="0" fontId="24" fillId="6" borderId="17" xfId="0" applyFont="1" applyFill="1" applyBorder="1" applyAlignment="1">
      <alignment horizontal="center" vertical="center" wrapText="1" readingOrder="1"/>
    </xf>
    <xf numFmtId="3" fontId="24" fillId="6" borderId="18" xfId="0" applyNumberFormat="1" applyFont="1" applyFill="1" applyBorder="1" applyAlignment="1">
      <alignment horizontal="center" vertical="center" wrapText="1" readingOrder="1"/>
    </xf>
    <xf numFmtId="0" fontId="24" fillId="0" borderId="17" xfId="0" applyFont="1" applyBorder="1" applyAlignment="1">
      <alignment horizontal="center" vertical="center" wrapText="1" readingOrder="1"/>
    </xf>
    <xf numFmtId="3" fontId="24" fillId="0" borderId="18" xfId="0" applyNumberFormat="1" applyFont="1" applyBorder="1" applyAlignment="1">
      <alignment horizontal="center" vertical="center" wrapText="1" readingOrder="1"/>
    </xf>
    <xf numFmtId="0" fontId="24" fillId="0" borderId="19" xfId="0" applyFont="1" applyBorder="1" applyAlignment="1">
      <alignment horizontal="center" vertical="center" wrapText="1" readingOrder="1"/>
    </xf>
    <xf numFmtId="164" fontId="24" fillId="0" borderId="20" xfId="0" applyNumberFormat="1" applyFont="1" applyBorder="1" applyAlignment="1">
      <alignment horizontal="center" vertical="center" wrapText="1" readingOrder="1"/>
    </xf>
    <xf numFmtId="0" fontId="24" fillId="0" borderId="20" xfId="0" applyFont="1" applyBorder="1" applyAlignment="1">
      <alignment horizontal="center" vertical="center" wrapText="1" readingOrder="1"/>
    </xf>
    <xf numFmtId="3" fontId="24" fillId="0" borderId="21" xfId="0" applyNumberFormat="1" applyFont="1" applyBorder="1" applyAlignment="1">
      <alignment horizontal="center" vertical="center" wrapText="1" readingOrder="1"/>
    </xf>
    <xf numFmtId="164" fontId="24" fillId="6" borderId="1" xfId="0" applyNumberFormat="1" applyFont="1" applyFill="1" applyBorder="1" applyAlignment="1">
      <alignment horizontal="center" vertical="center" wrapText="1" readingOrder="1"/>
    </xf>
    <xf numFmtId="165" fontId="24" fillId="6" borderId="1" xfId="46" applyFont="1" applyFill="1" applyBorder="1" applyAlignment="1">
      <alignment horizontal="center" vertical="center" wrapText="1" readingOrder="1"/>
    </xf>
    <xf numFmtId="165" fontId="24" fillId="0" borderId="1" xfId="46" applyFont="1" applyBorder="1" applyAlignment="1">
      <alignment horizontal="center" vertical="center" wrapText="1" readingOrder="1"/>
    </xf>
    <xf numFmtId="165" fontId="24" fillId="0" borderId="20" xfId="46" applyFont="1" applyBorder="1" applyAlignment="1">
      <alignment horizontal="center" vertical="center" wrapText="1" readingOrder="1"/>
    </xf>
    <xf numFmtId="165" fontId="24" fillId="6" borderId="1" xfId="46" applyFont="1" applyFill="1" applyBorder="1" applyAlignment="1">
      <alignment vertical="center" wrapText="1" readingOrder="1"/>
    </xf>
    <xf numFmtId="165" fontId="24" fillId="0" borderId="1" xfId="46" applyFont="1" applyBorder="1" applyAlignment="1">
      <alignment vertical="center" wrapText="1" readingOrder="1"/>
    </xf>
    <xf numFmtId="165" fontId="24" fillId="0" borderId="20" xfId="46" applyFont="1" applyBorder="1" applyAlignment="1">
      <alignment vertical="center" wrapText="1" readingOrder="1"/>
    </xf>
    <xf numFmtId="0" fontId="23" fillId="0" borderId="0" xfId="0" applyFont="1" applyAlignment="1">
      <alignment wrapText="1"/>
    </xf>
    <xf numFmtId="0" fontId="28" fillId="0" borderId="0" xfId="47" applyFont="1" applyAlignment="1">
      <alignment vertical="center"/>
    </xf>
    <xf numFmtId="170" fontId="28" fillId="0" borderId="0" xfId="49" applyNumberFormat="1" applyFont="1" applyAlignment="1">
      <alignment vertical="center"/>
    </xf>
    <xf numFmtId="0" fontId="29" fillId="0" borderId="0" xfId="47" applyFont="1" applyAlignment="1">
      <alignment vertical="center"/>
    </xf>
    <xf numFmtId="0" fontId="28" fillId="0" borderId="0" xfId="47" applyFont="1" applyAlignment="1">
      <alignment vertical="center" wrapText="1"/>
    </xf>
    <xf numFmtId="0" fontId="28" fillId="0" borderId="0" xfId="47" applyFont="1" applyAlignment="1">
      <alignment horizontal="center" vertical="center" wrapText="1"/>
    </xf>
    <xf numFmtId="172" fontId="28" fillId="0" borderId="1" xfId="50" applyNumberFormat="1" applyFont="1" applyBorder="1" applyAlignment="1">
      <alignment vertical="center"/>
    </xf>
    <xf numFmtId="172" fontId="28" fillId="0" borderId="1" xfId="47" applyNumberFormat="1" applyFont="1" applyBorder="1" applyAlignment="1">
      <alignment vertical="center"/>
    </xf>
    <xf numFmtId="9" fontId="28" fillId="0" borderId="0" xfId="48" applyFont="1" applyAlignment="1">
      <alignment vertical="center"/>
    </xf>
    <xf numFmtId="172" fontId="28" fillId="0" borderId="0" xfId="48" applyNumberFormat="1" applyFont="1" applyAlignment="1">
      <alignment vertical="center"/>
    </xf>
    <xf numFmtId="10" fontId="29" fillId="0" borderId="0" xfId="2" applyNumberFormat="1" applyFont="1" applyAlignment="1">
      <alignment vertical="center"/>
    </xf>
    <xf numFmtId="175" fontId="29" fillId="0" borderId="0" xfId="2" applyNumberFormat="1" applyFont="1" applyAlignment="1">
      <alignment vertical="center"/>
    </xf>
    <xf numFmtId="172" fontId="28" fillId="0" borderId="0" xfId="47" applyNumberFormat="1" applyFont="1" applyAlignment="1">
      <alignment vertical="center"/>
    </xf>
    <xf numFmtId="0" fontId="30" fillId="0" borderId="0" xfId="47" applyFont="1" applyAlignment="1">
      <alignment horizontal="center" vertical="center"/>
    </xf>
    <xf numFmtId="9" fontId="29" fillId="0" borderId="0" xfId="2" applyFont="1" applyAlignment="1">
      <alignment vertical="center"/>
    </xf>
    <xf numFmtId="10" fontId="32" fillId="0" borderId="0" xfId="2" applyNumberFormat="1" applyFont="1" applyAlignment="1">
      <alignment vertical="center"/>
    </xf>
    <xf numFmtId="172" fontId="33" fillId="0" borderId="1" xfId="47" applyNumberFormat="1" applyFont="1" applyBorder="1" applyAlignment="1">
      <alignment vertical="center"/>
    </xf>
    <xf numFmtId="172" fontId="33" fillId="0" borderId="1" xfId="50" applyNumberFormat="1" applyFont="1" applyBorder="1" applyAlignment="1">
      <alignment vertical="center"/>
    </xf>
    <xf numFmtId="0" fontId="27" fillId="39" borderId="17" xfId="0" applyFont="1" applyFill="1" applyBorder="1" applyAlignment="1">
      <alignment horizontal="center" vertical="center" wrapText="1" readingOrder="1"/>
    </xf>
    <xf numFmtId="0" fontId="27" fillId="39" borderId="1" xfId="0" applyFont="1" applyFill="1" applyBorder="1" applyAlignment="1">
      <alignment horizontal="center" vertical="center" wrapText="1" readingOrder="1"/>
    </xf>
    <xf numFmtId="0" fontId="27" fillId="39" borderId="18" xfId="0" applyFont="1" applyFill="1" applyBorder="1" applyAlignment="1">
      <alignment horizontal="center" vertical="center" wrapText="1" readingOrder="1"/>
    </xf>
    <xf numFmtId="17" fontId="34" fillId="39" borderId="3" xfId="0" applyNumberFormat="1" applyFont="1" applyFill="1" applyBorder="1" applyAlignment="1">
      <alignment horizontal="center" vertical="center" wrapText="1" readingOrder="1"/>
    </xf>
    <xf numFmtId="0" fontId="35" fillId="0" borderId="0" xfId="47" applyFont="1" applyAlignment="1">
      <alignment vertical="center"/>
    </xf>
    <xf numFmtId="172" fontId="33" fillId="0" borderId="15" xfId="50" applyNumberFormat="1" applyFont="1" applyBorder="1" applyAlignment="1">
      <alignment vertical="center"/>
    </xf>
    <xf numFmtId="172" fontId="33" fillId="0" borderId="15" xfId="47" applyNumberFormat="1" applyFont="1" applyBorder="1" applyAlignment="1">
      <alignment vertical="center"/>
    </xf>
    <xf numFmtId="172" fontId="33" fillId="0" borderId="16" xfId="47" applyNumberFormat="1" applyFont="1" applyBorder="1" applyAlignment="1">
      <alignment vertical="center"/>
    </xf>
    <xf numFmtId="172" fontId="33" fillId="0" borderId="18" xfId="47" applyNumberFormat="1" applyFont="1" applyBorder="1" applyAlignment="1">
      <alignment vertical="center"/>
    </xf>
    <xf numFmtId="172" fontId="33" fillId="0" borderId="20" xfId="50" applyNumberFormat="1" applyFont="1" applyBorder="1" applyAlignment="1">
      <alignment vertical="center"/>
    </xf>
    <xf numFmtId="172" fontId="33" fillId="0" borderId="20" xfId="47" applyNumberFormat="1" applyFont="1" applyBorder="1" applyAlignment="1">
      <alignment vertical="center"/>
    </xf>
    <xf numFmtId="172" fontId="33" fillId="0" borderId="21" xfId="47" applyNumberFormat="1" applyFont="1" applyBorder="1" applyAlignment="1">
      <alignment vertical="center"/>
    </xf>
    <xf numFmtId="172" fontId="33" fillId="0" borderId="4" xfId="50" applyNumberFormat="1" applyFont="1" applyBorder="1" applyAlignment="1">
      <alignment vertical="center"/>
    </xf>
    <xf numFmtId="172" fontId="33" fillId="0" borderId="4" xfId="47" applyNumberFormat="1" applyFont="1" applyBorder="1" applyAlignment="1">
      <alignment vertical="center"/>
    </xf>
    <xf numFmtId="172" fontId="33" fillId="0" borderId="23" xfId="47" applyNumberFormat="1" applyFont="1" applyBorder="1" applyAlignment="1">
      <alignment vertical="center"/>
    </xf>
    <xf numFmtId="172" fontId="33" fillId="0" borderId="18" xfId="50" applyNumberFormat="1" applyFont="1" applyBorder="1" applyAlignment="1">
      <alignment vertical="center"/>
    </xf>
    <xf numFmtId="172" fontId="33" fillId="0" borderId="21" xfId="50" applyNumberFormat="1" applyFont="1" applyBorder="1" applyAlignment="1">
      <alignment vertical="center"/>
    </xf>
    <xf numFmtId="172" fontId="33" fillId="0" borderId="16" xfId="50" applyNumberFormat="1" applyFont="1" applyBorder="1" applyAlignment="1">
      <alignment vertical="center"/>
    </xf>
    <xf numFmtId="172" fontId="28" fillId="0" borderId="18" xfId="50" applyNumberFormat="1" applyFont="1" applyBorder="1" applyAlignment="1">
      <alignment vertical="center"/>
    </xf>
    <xf numFmtId="172" fontId="28" fillId="0" borderId="20" xfId="50" applyNumberFormat="1" applyFont="1" applyBorder="1" applyAlignment="1">
      <alignment vertical="center"/>
    </xf>
    <xf numFmtId="172" fontId="28" fillId="0" borderId="20" xfId="47" applyNumberFormat="1" applyFont="1" applyBorder="1" applyAlignment="1">
      <alignment vertical="center"/>
    </xf>
    <xf numFmtId="172" fontId="28" fillId="0" borderId="21" xfId="50" applyNumberFormat="1" applyFont="1" applyBorder="1" applyAlignment="1">
      <alignment vertical="center"/>
    </xf>
    <xf numFmtId="172" fontId="28" fillId="0" borderId="4" xfId="50" applyNumberFormat="1" applyFont="1" applyBorder="1" applyAlignment="1">
      <alignment vertical="center"/>
    </xf>
    <xf numFmtId="172" fontId="28" fillId="0" borderId="4" xfId="47" applyNumberFormat="1" applyFont="1" applyBorder="1" applyAlignment="1">
      <alignment vertical="center"/>
    </xf>
    <xf numFmtId="172" fontId="28" fillId="0" borderId="23" xfId="50" applyNumberFormat="1" applyFont="1" applyBorder="1" applyAlignment="1">
      <alignment vertical="center"/>
    </xf>
    <xf numFmtId="172" fontId="28" fillId="0" borderId="15" xfId="50" applyNumberFormat="1" applyFont="1" applyBorder="1" applyAlignment="1">
      <alignment vertical="center"/>
    </xf>
    <xf numFmtId="172" fontId="28" fillId="0" borderId="15" xfId="47" applyNumberFormat="1" applyFont="1" applyBorder="1" applyAlignment="1">
      <alignment vertical="center"/>
    </xf>
    <xf numFmtId="172" fontId="28" fillId="0" borderId="16" xfId="50" applyNumberFormat="1" applyFont="1" applyBorder="1" applyAlignment="1">
      <alignment vertical="center"/>
    </xf>
    <xf numFmtId="0" fontId="36" fillId="0" borderId="0" xfId="47" applyFont="1" applyAlignment="1">
      <alignment vertical="center"/>
    </xf>
    <xf numFmtId="0" fontId="31" fillId="40" borderId="24" xfId="47" applyFont="1" applyFill="1" applyBorder="1" applyAlignment="1">
      <alignment horizontal="center" vertical="center" wrapText="1"/>
    </xf>
    <xf numFmtId="17" fontId="38" fillId="41" borderId="14" xfId="47" applyNumberFormat="1" applyFont="1" applyFill="1" applyBorder="1" applyAlignment="1">
      <alignment vertical="center"/>
    </xf>
    <xf numFmtId="17" fontId="38" fillId="41" borderId="17" xfId="47" applyNumberFormat="1" applyFont="1" applyFill="1" applyBorder="1" applyAlignment="1">
      <alignment vertical="center"/>
    </xf>
    <xf numFmtId="17" fontId="38" fillId="41" borderId="22" xfId="47" applyNumberFormat="1" applyFont="1" applyFill="1" applyBorder="1" applyAlignment="1">
      <alignment vertical="center"/>
    </xf>
    <xf numFmtId="17" fontId="38" fillId="41" borderId="19" xfId="47" applyNumberFormat="1" applyFont="1" applyFill="1" applyBorder="1" applyAlignment="1">
      <alignment vertical="center"/>
    </xf>
    <xf numFmtId="17" fontId="36" fillId="41" borderId="17" xfId="47" applyNumberFormat="1" applyFont="1" applyFill="1" applyBorder="1" applyAlignment="1">
      <alignment vertical="center"/>
    </xf>
    <xf numFmtId="17" fontId="36" fillId="41" borderId="22" xfId="47" applyNumberFormat="1" applyFont="1" applyFill="1" applyBorder="1" applyAlignment="1">
      <alignment vertical="center"/>
    </xf>
    <xf numFmtId="17" fontId="36" fillId="41" borderId="19" xfId="47" applyNumberFormat="1" applyFont="1" applyFill="1" applyBorder="1" applyAlignment="1">
      <alignment vertical="center"/>
    </xf>
    <xf numFmtId="17" fontId="36" fillId="41" borderId="14" xfId="47" applyNumberFormat="1" applyFont="1" applyFill="1" applyBorder="1" applyAlignment="1">
      <alignment vertical="center"/>
    </xf>
    <xf numFmtId="17" fontId="36" fillId="41" borderId="28" xfId="47" applyNumberFormat="1" applyFont="1" applyFill="1" applyBorder="1" applyAlignment="1">
      <alignment vertical="center"/>
    </xf>
    <xf numFmtId="172" fontId="28" fillId="0" borderId="29" xfId="50" applyNumberFormat="1" applyFont="1" applyBorder="1" applyAlignment="1">
      <alignment vertical="center"/>
    </xf>
    <xf numFmtId="172" fontId="28" fillId="0" borderId="29" xfId="47" applyNumberFormat="1" applyFont="1" applyBorder="1" applyAlignment="1">
      <alignment vertical="center"/>
    </xf>
    <xf numFmtId="172" fontId="28" fillId="0" borderId="30" xfId="50" applyNumberFormat="1" applyFont="1" applyBorder="1" applyAlignment="1">
      <alignment vertical="center"/>
    </xf>
    <xf numFmtId="0" fontId="3" fillId="38" borderId="3" xfId="0" applyFont="1" applyFill="1" applyBorder="1" applyAlignment="1">
      <alignment horizontal="center"/>
    </xf>
    <xf numFmtId="0" fontId="3" fillId="38" borderId="2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70" fontId="7" fillId="0" borderId="1" xfId="1" applyNumberFormat="1" applyFont="1" applyBorder="1" applyAlignment="1">
      <alignment horizontal="center"/>
    </xf>
    <xf numFmtId="0" fontId="35" fillId="0" borderId="0" xfId="47" applyFont="1" applyAlignment="1">
      <alignment horizontal="left" vertical="center"/>
    </xf>
    <xf numFmtId="17" fontId="31" fillId="40" borderId="25" xfId="47" applyNumberFormat="1" applyFont="1" applyFill="1" applyBorder="1" applyAlignment="1">
      <alignment horizontal="center" vertical="center" wrapText="1"/>
    </xf>
    <xf numFmtId="17" fontId="31" fillId="40" borderId="26" xfId="47" applyNumberFormat="1" applyFont="1" applyFill="1" applyBorder="1" applyAlignment="1">
      <alignment horizontal="center" vertical="center" wrapText="1"/>
    </xf>
    <xf numFmtId="17" fontId="31" fillId="40" borderId="27" xfId="47" applyNumberFormat="1" applyFont="1" applyFill="1" applyBorder="1" applyAlignment="1">
      <alignment horizontal="center" vertical="center" wrapText="1"/>
    </xf>
    <xf numFmtId="0" fontId="27" fillId="39" borderId="14" xfId="0" applyFont="1" applyFill="1" applyBorder="1" applyAlignment="1">
      <alignment horizontal="center" vertical="center" wrapText="1" readingOrder="1"/>
    </xf>
    <xf numFmtId="0" fontId="27" fillId="39" borderId="15" xfId="0" applyFont="1" applyFill="1" applyBorder="1" applyAlignment="1">
      <alignment horizontal="center" vertical="center" wrapText="1" readingOrder="1"/>
    </xf>
    <xf numFmtId="0" fontId="27" fillId="39" borderId="16" xfId="0" applyFont="1" applyFill="1" applyBorder="1" applyAlignment="1">
      <alignment horizontal="center" vertical="center" wrapText="1" readingOrder="1"/>
    </xf>
  </cellXfs>
  <cellStyles count="196">
    <cellStyle name="20% - Énfasis1" xfId="20" builtinId="30" customBuiltin="1"/>
    <cellStyle name="20% - Énfasis1 2" xfId="55" xr:uid="{00000000-0005-0000-0000-000001000000}"/>
    <cellStyle name="20% - Énfasis2" xfId="24" builtinId="34" customBuiltin="1"/>
    <cellStyle name="20% - Énfasis2 2" xfId="56" xr:uid="{00000000-0005-0000-0000-000003000000}"/>
    <cellStyle name="20% - Énfasis3" xfId="28" builtinId="38" customBuiltin="1"/>
    <cellStyle name="20% - Énfasis3 2" xfId="57" xr:uid="{00000000-0005-0000-0000-000005000000}"/>
    <cellStyle name="20% - Énfasis4" xfId="32" builtinId="42" customBuiltin="1"/>
    <cellStyle name="20% - Énfasis4 2" xfId="58" xr:uid="{00000000-0005-0000-0000-000007000000}"/>
    <cellStyle name="20% - Énfasis5" xfId="36" builtinId="46" customBuiltin="1"/>
    <cellStyle name="20% - Énfasis5 2" xfId="59" xr:uid="{00000000-0005-0000-0000-000009000000}"/>
    <cellStyle name="20% - Énfasis6" xfId="40" builtinId="50" customBuiltin="1"/>
    <cellStyle name="20% - Énfasis6 2" xfId="60" xr:uid="{00000000-0005-0000-0000-00000B000000}"/>
    <cellStyle name="40% - Énfasis1" xfId="21" builtinId="31" customBuiltin="1"/>
    <cellStyle name="40% - Énfasis1 2" xfId="61" xr:uid="{00000000-0005-0000-0000-00000D000000}"/>
    <cellStyle name="40% - Énfasis2" xfId="25" builtinId="35" customBuiltin="1"/>
    <cellStyle name="40% - Énfasis2 2" xfId="62" xr:uid="{00000000-0005-0000-0000-00000F000000}"/>
    <cellStyle name="40% - Énfasis3" xfId="29" builtinId="39" customBuiltin="1"/>
    <cellStyle name="40% - Énfasis3 2" xfId="63" xr:uid="{00000000-0005-0000-0000-000011000000}"/>
    <cellStyle name="40% - Énfasis4" xfId="33" builtinId="43" customBuiltin="1"/>
    <cellStyle name="40% - Énfasis4 2" xfId="64" xr:uid="{00000000-0005-0000-0000-000013000000}"/>
    <cellStyle name="40% - Énfasis5" xfId="37" builtinId="47" customBuiltin="1"/>
    <cellStyle name="40% - Énfasis5 2" xfId="65" xr:uid="{00000000-0005-0000-0000-000015000000}"/>
    <cellStyle name="40% - Énfasis6" xfId="41" builtinId="51" customBuiltin="1"/>
    <cellStyle name="40% - Énfasis6 2" xfId="66" xr:uid="{00000000-0005-0000-0000-000017000000}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1" builtinId="20" customBuiltin="1"/>
    <cellStyle name="Euro" xfId="67" xr:uid="{00000000-0005-0000-0000-00002B000000}"/>
    <cellStyle name="Incorrecto" xfId="9" builtinId="27" customBuiltin="1"/>
    <cellStyle name="Millares" xfId="1" builtinId="3"/>
    <cellStyle name="Millares [0] 2" xfId="53" xr:uid="{00000000-0005-0000-0000-00002E000000}"/>
    <cellStyle name="Millares 2" xfId="44" xr:uid="{00000000-0005-0000-0000-00002F000000}"/>
    <cellStyle name="Millares 2 2" xfId="68" xr:uid="{00000000-0005-0000-0000-000030000000}"/>
    <cellStyle name="Millares 3" xfId="49" xr:uid="{00000000-0005-0000-0000-000031000000}"/>
    <cellStyle name="Millares 4" xfId="69" xr:uid="{00000000-0005-0000-0000-000032000000}"/>
    <cellStyle name="Millares 5" xfId="52" xr:uid="{00000000-0005-0000-0000-000033000000}"/>
    <cellStyle name="Millares 6" xfId="51" xr:uid="{00000000-0005-0000-0000-000034000000}"/>
    <cellStyle name="Moneda" xfId="46" builtinId="4"/>
    <cellStyle name="Moneda [0] 2" xfId="54" xr:uid="{00000000-0005-0000-0000-000036000000}"/>
    <cellStyle name="Moneda 2" xfId="50" xr:uid="{00000000-0005-0000-0000-000037000000}"/>
    <cellStyle name="Moneda 2 2" xfId="192" xr:uid="{1E4DC784-46C6-456D-91CF-E0CDFF81286E}"/>
    <cellStyle name="Moneda 3" xfId="195" xr:uid="{4A91450B-BBB8-4D92-9009-F8469AF23D41}"/>
    <cellStyle name="Neutral" xfId="10" builtinId="28" customBuiltin="1"/>
    <cellStyle name="Normal" xfId="0" builtinId="0"/>
    <cellStyle name="Normal 10" xfId="70" xr:uid="{00000000-0005-0000-0000-00003A000000}"/>
    <cellStyle name="Normal 10 2" xfId="71" xr:uid="{00000000-0005-0000-0000-00003B000000}"/>
    <cellStyle name="Normal 11" xfId="72" xr:uid="{00000000-0005-0000-0000-00003C000000}"/>
    <cellStyle name="Normal 11 2" xfId="73" xr:uid="{00000000-0005-0000-0000-00003D000000}"/>
    <cellStyle name="Normal 12" xfId="74" xr:uid="{00000000-0005-0000-0000-00003E000000}"/>
    <cellStyle name="Normal 12 2" xfId="75" xr:uid="{00000000-0005-0000-0000-00003F000000}"/>
    <cellStyle name="Normal 13" xfId="76" xr:uid="{00000000-0005-0000-0000-000040000000}"/>
    <cellStyle name="Normal 13 2" xfId="77" xr:uid="{00000000-0005-0000-0000-000041000000}"/>
    <cellStyle name="Normal 14" xfId="78" xr:uid="{00000000-0005-0000-0000-000042000000}"/>
    <cellStyle name="Normal 14 2" xfId="79" xr:uid="{00000000-0005-0000-0000-000043000000}"/>
    <cellStyle name="Normal 15" xfId="80" xr:uid="{00000000-0005-0000-0000-000044000000}"/>
    <cellStyle name="Normal 15 2" xfId="81" xr:uid="{00000000-0005-0000-0000-000045000000}"/>
    <cellStyle name="Normal 16" xfId="82" xr:uid="{00000000-0005-0000-0000-000046000000}"/>
    <cellStyle name="Normal 16 2" xfId="83" xr:uid="{00000000-0005-0000-0000-000047000000}"/>
    <cellStyle name="Normal 17" xfId="84" xr:uid="{00000000-0005-0000-0000-000048000000}"/>
    <cellStyle name="Normal 17 2" xfId="85" xr:uid="{00000000-0005-0000-0000-000049000000}"/>
    <cellStyle name="Normal 18" xfId="86" xr:uid="{00000000-0005-0000-0000-00004A000000}"/>
    <cellStyle name="Normal 18 2" xfId="87" xr:uid="{00000000-0005-0000-0000-00004B000000}"/>
    <cellStyle name="Normal 19" xfId="88" xr:uid="{00000000-0005-0000-0000-00004C000000}"/>
    <cellStyle name="Normal 19 2" xfId="89" xr:uid="{00000000-0005-0000-0000-00004D000000}"/>
    <cellStyle name="Normal 2" xfId="43" xr:uid="{00000000-0005-0000-0000-00004E000000}"/>
    <cellStyle name="Normal 2 2" xfId="90" xr:uid="{00000000-0005-0000-0000-00004F000000}"/>
    <cellStyle name="Normal 2 2 2" xfId="91" xr:uid="{00000000-0005-0000-0000-000050000000}"/>
    <cellStyle name="Normal 20" xfId="92" xr:uid="{00000000-0005-0000-0000-000051000000}"/>
    <cellStyle name="Normal 21" xfId="93" xr:uid="{00000000-0005-0000-0000-000052000000}"/>
    <cellStyle name="Normal 22" xfId="94" xr:uid="{00000000-0005-0000-0000-000053000000}"/>
    <cellStyle name="Normal 23" xfId="95" xr:uid="{00000000-0005-0000-0000-000054000000}"/>
    <cellStyle name="Normal 24" xfId="96" xr:uid="{00000000-0005-0000-0000-000055000000}"/>
    <cellStyle name="Normal 25" xfId="97" xr:uid="{00000000-0005-0000-0000-000056000000}"/>
    <cellStyle name="Normal 26" xfId="98" xr:uid="{00000000-0005-0000-0000-000057000000}"/>
    <cellStyle name="Normal 27" xfId="99" xr:uid="{00000000-0005-0000-0000-000058000000}"/>
    <cellStyle name="Normal 28" xfId="100" xr:uid="{00000000-0005-0000-0000-000059000000}"/>
    <cellStyle name="Normal 29" xfId="101" xr:uid="{00000000-0005-0000-0000-00005A000000}"/>
    <cellStyle name="Normal 3" xfId="47" xr:uid="{00000000-0005-0000-0000-00005B000000}"/>
    <cellStyle name="Normal 3 2" xfId="102" xr:uid="{00000000-0005-0000-0000-00005C000000}"/>
    <cellStyle name="Normal 3 3" xfId="193" xr:uid="{A44B3C66-705D-49F7-916E-38BB6F69EB88}"/>
    <cellStyle name="Normal 30" xfId="103" xr:uid="{00000000-0005-0000-0000-00005D000000}"/>
    <cellStyle name="Normal 31" xfId="104" xr:uid="{00000000-0005-0000-0000-00005E000000}"/>
    <cellStyle name="Normal 32" xfId="105" xr:uid="{00000000-0005-0000-0000-00005F000000}"/>
    <cellStyle name="Normal 33" xfId="106" xr:uid="{00000000-0005-0000-0000-000060000000}"/>
    <cellStyle name="Normal 34" xfId="107" xr:uid="{00000000-0005-0000-0000-000061000000}"/>
    <cellStyle name="Normal 35" xfId="108" xr:uid="{00000000-0005-0000-0000-000062000000}"/>
    <cellStyle name="Normal 36" xfId="109" xr:uid="{00000000-0005-0000-0000-000063000000}"/>
    <cellStyle name="Normal 37" xfId="110" xr:uid="{00000000-0005-0000-0000-000064000000}"/>
    <cellStyle name="Normal 38" xfId="111" xr:uid="{00000000-0005-0000-0000-000065000000}"/>
    <cellStyle name="Normal 39" xfId="112" xr:uid="{00000000-0005-0000-0000-000066000000}"/>
    <cellStyle name="Normal 4" xfId="113" xr:uid="{00000000-0005-0000-0000-000067000000}"/>
    <cellStyle name="Normal 4 2" xfId="114" xr:uid="{00000000-0005-0000-0000-000068000000}"/>
    <cellStyle name="Normal 4 3" xfId="194" xr:uid="{1BD771AF-451D-47C8-A230-B2686B31FDD9}"/>
    <cellStyle name="Normal 40" xfId="115" xr:uid="{00000000-0005-0000-0000-000069000000}"/>
    <cellStyle name="Normal 41" xfId="116" xr:uid="{00000000-0005-0000-0000-00006A000000}"/>
    <cellStyle name="Normal 42" xfId="117" xr:uid="{00000000-0005-0000-0000-00006B000000}"/>
    <cellStyle name="Normal 43" xfId="118" xr:uid="{00000000-0005-0000-0000-00006C000000}"/>
    <cellStyle name="Normal 44" xfId="119" xr:uid="{00000000-0005-0000-0000-00006D000000}"/>
    <cellStyle name="Normal 45" xfId="120" xr:uid="{00000000-0005-0000-0000-00006E000000}"/>
    <cellStyle name="Normal 46" xfId="121" xr:uid="{00000000-0005-0000-0000-00006F000000}"/>
    <cellStyle name="Normal 47" xfId="122" xr:uid="{00000000-0005-0000-0000-000070000000}"/>
    <cellStyle name="Normal 48" xfId="191" xr:uid="{6750C31E-BCC0-4498-86D1-8DEFC46ABB0D}"/>
    <cellStyle name="Normal 5" xfId="123" xr:uid="{00000000-0005-0000-0000-000071000000}"/>
    <cellStyle name="Normal 5 2" xfId="124" xr:uid="{00000000-0005-0000-0000-000072000000}"/>
    <cellStyle name="Normal 6" xfId="125" xr:uid="{00000000-0005-0000-0000-000073000000}"/>
    <cellStyle name="Normal 6 2" xfId="126" xr:uid="{00000000-0005-0000-0000-000074000000}"/>
    <cellStyle name="Normal 7" xfId="127" xr:uid="{00000000-0005-0000-0000-000075000000}"/>
    <cellStyle name="Normal 7 2" xfId="128" xr:uid="{00000000-0005-0000-0000-000076000000}"/>
    <cellStyle name="Normal 8" xfId="129" xr:uid="{00000000-0005-0000-0000-000077000000}"/>
    <cellStyle name="Normal 8 2" xfId="130" xr:uid="{00000000-0005-0000-0000-000078000000}"/>
    <cellStyle name="Normal 9" xfId="131" xr:uid="{00000000-0005-0000-0000-000079000000}"/>
    <cellStyle name="Normal 9 2" xfId="132" xr:uid="{00000000-0005-0000-0000-00007A000000}"/>
    <cellStyle name="Notas 10" xfId="133" xr:uid="{00000000-0005-0000-0000-00007B000000}"/>
    <cellStyle name="Notas 10 2" xfId="134" xr:uid="{00000000-0005-0000-0000-00007C000000}"/>
    <cellStyle name="Notas 11" xfId="135" xr:uid="{00000000-0005-0000-0000-00007D000000}"/>
    <cellStyle name="Notas 11 2" xfId="136" xr:uid="{00000000-0005-0000-0000-00007E000000}"/>
    <cellStyle name="Notas 12" xfId="137" xr:uid="{00000000-0005-0000-0000-00007F000000}"/>
    <cellStyle name="Notas 12 2" xfId="138" xr:uid="{00000000-0005-0000-0000-000080000000}"/>
    <cellStyle name="Notas 13" xfId="139" xr:uid="{00000000-0005-0000-0000-000081000000}"/>
    <cellStyle name="Notas 13 2" xfId="140" xr:uid="{00000000-0005-0000-0000-000082000000}"/>
    <cellStyle name="Notas 14" xfId="141" xr:uid="{00000000-0005-0000-0000-000083000000}"/>
    <cellStyle name="Notas 14 2" xfId="142" xr:uid="{00000000-0005-0000-0000-000084000000}"/>
    <cellStyle name="Notas 15" xfId="143" xr:uid="{00000000-0005-0000-0000-000085000000}"/>
    <cellStyle name="Notas 15 2" xfId="144" xr:uid="{00000000-0005-0000-0000-000086000000}"/>
    <cellStyle name="Notas 16" xfId="145" xr:uid="{00000000-0005-0000-0000-000087000000}"/>
    <cellStyle name="Notas 16 2" xfId="146" xr:uid="{00000000-0005-0000-0000-000088000000}"/>
    <cellStyle name="Notas 17" xfId="147" xr:uid="{00000000-0005-0000-0000-000089000000}"/>
    <cellStyle name="Notas 18" xfId="148" xr:uid="{00000000-0005-0000-0000-00008A000000}"/>
    <cellStyle name="Notas 19" xfId="149" xr:uid="{00000000-0005-0000-0000-00008B000000}"/>
    <cellStyle name="Notas 2" xfId="45" xr:uid="{00000000-0005-0000-0000-00008C000000}"/>
    <cellStyle name="Notas 2 2" xfId="150" xr:uid="{00000000-0005-0000-0000-00008D000000}"/>
    <cellStyle name="Notas 20" xfId="151" xr:uid="{00000000-0005-0000-0000-00008E000000}"/>
    <cellStyle name="Notas 21" xfId="152" xr:uid="{00000000-0005-0000-0000-00008F000000}"/>
    <cellStyle name="Notas 22" xfId="153" xr:uid="{00000000-0005-0000-0000-000090000000}"/>
    <cellStyle name="Notas 23" xfId="154" xr:uid="{00000000-0005-0000-0000-000091000000}"/>
    <cellStyle name="Notas 24" xfId="155" xr:uid="{00000000-0005-0000-0000-000092000000}"/>
    <cellStyle name="Notas 25" xfId="156" xr:uid="{00000000-0005-0000-0000-000093000000}"/>
    <cellStyle name="Notas 26" xfId="157" xr:uid="{00000000-0005-0000-0000-000094000000}"/>
    <cellStyle name="Notas 27" xfId="158" xr:uid="{00000000-0005-0000-0000-000095000000}"/>
    <cellStyle name="Notas 28" xfId="159" xr:uid="{00000000-0005-0000-0000-000096000000}"/>
    <cellStyle name="Notas 29" xfId="160" xr:uid="{00000000-0005-0000-0000-000097000000}"/>
    <cellStyle name="Notas 3" xfId="161" xr:uid="{00000000-0005-0000-0000-000098000000}"/>
    <cellStyle name="Notas 3 2" xfId="162" xr:uid="{00000000-0005-0000-0000-000099000000}"/>
    <cellStyle name="Notas 30" xfId="163" xr:uid="{00000000-0005-0000-0000-00009A000000}"/>
    <cellStyle name="Notas 31" xfId="164" xr:uid="{00000000-0005-0000-0000-00009B000000}"/>
    <cellStyle name="Notas 32" xfId="165" xr:uid="{00000000-0005-0000-0000-00009C000000}"/>
    <cellStyle name="Notas 33" xfId="166" xr:uid="{00000000-0005-0000-0000-00009D000000}"/>
    <cellStyle name="Notas 34" xfId="167" xr:uid="{00000000-0005-0000-0000-00009E000000}"/>
    <cellStyle name="Notas 35" xfId="168" xr:uid="{00000000-0005-0000-0000-00009F000000}"/>
    <cellStyle name="Notas 36" xfId="169" xr:uid="{00000000-0005-0000-0000-0000A0000000}"/>
    <cellStyle name="Notas 37" xfId="170" xr:uid="{00000000-0005-0000-0000-0000A1000000}"/>
    <cellStyle name="Notas 38" xfId="171" xr:uid="{00000000-0005-0000-0000-0000A2000000}"/>
    <cellStyle name="Notas 39" xfId="172" xr:uid="{00000000-0005-0000-0000-0000A3000000}"/>
    <cellStyle name="Notas 4" xfId="173" xr:uid="{00000000-0005-0000-0000-0000A4000000}"/>
    <cellStyle name="Notas 4 2" xfId="174" xr:uid="{00000000-0005-0000-0000-0000A5000000}"/>
    <cellStyle name="Notas 40" xfId="175" xr:uid="{00000000-0005-0000-0000-0000A6000000}"/>
    <cellStyle name="Notas 41" xfId="176" xr:uid="{00000000-0005-0000-0000-0000A7000000}"/>
    <cellStyle name="Notas 42" xfId="177" xr:uid="{00000000-0005-0000-0000-0000A8000000}"/>
    <cellStyle name="Notas 43" xfId="178" xr:uid="{00000000-0005-0000-0000-0000A9000000}"/>
    <cellStyle name="Notas 44" xfId="179" xr:uid="{00000000-0005-0000-0000-0000AA000000}"/>
    <cellStyle name="Notas 45" xfId="180" xr:uid="{00000000-0005-0000-0000-0000AB000000}"/>
    <cellStyle name="Notas 5" xfId="181" xr:uid="{00000000-0005-0000-0000-0000AC000000}"/>
    <cellStyle name="Notas 5 2" xfId="182" xr:uid="{00000000-0005-0000-0000-0000AD000000}"/>
    <cellStyle name="Notas 6" xfId="183" xr:uid="{00000000-0005-0000-0000-0000AE000000}"/>
    <cellStyle name="Notas 6 2" xfId="184" xr:uid="{00000000-0005-0000-0000-0000AF000000}"/>
    <cellStyle name="Notas 7" xfId="185" xr:uid="{00000000-0005-0000-0000-0000B0000000}"/>
    <cellStyle name="Notas 7 2" xfId="186" xr:uid="{00000000-0005-0000-0000-0000B1000000}"/>
    <cellStyle name="Notas 8" xfId="187" xr:uid="{00000000-0005-0000-0000-0000B2000000}"/>
    <cellStyle name="Notas 8 2" xfId="188" xr:uid="{00000000-0005-0000-0000-0000B3000000}"/>
    <cellStyle name="Notas 9" xfId="189" xr:uid="{00000000-0005-0000-0000-0000B4000000}"/>
    <cellStyle name="Notas 9 2" xfId="190" xr:uid="{00000000-0005-0000-0000-0000B5000000}"/>
    <cellStyle name="Porcentaje" xfId="2" builtinId="5"/>
    <cellStyle name="Porcentaje 2" xfId="48" xr:uid="{00000000-0005-0000-0000-0000B7000000}"/>
    <cellStyle name="Salida" xfId="12" builtinId="21" customBuiltin="1"/>
    <cellStyle name="Texto de advertencia" xfId="16" builtinId="11" customBuiltin="1"/>
    <cellStyle name="Texto explicativo" xfId="17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8" builtinId="25" customBuiltin="1"/>
  </cellStyles>
  <dxfs count="0"/>
  <tableStyles count="1" defaultTableStyle="TableStyleMedium2" defaultPivotStyle="PivotStyleLight16">
    <tableStyle name="Invisible" pivot="0" table="0" count="0" xr9:uid="{322C22A0-BAC9-47E4-9FDD-4DCAC1B232D7}"/>
  </tableStyles>
  <colors>
    <mruColors>
      <color rgb="FFD0DF00"/>
      <color rgb="FF2AD2C9"/>
      <color rgb="FFF9423A"/>
      <color rgb="FFFFCC66"/>
      <color rgb="FFFFFF66"/>
      <color rgb="FFFFCC00"/>
      <color rgb="FF00FF00"/>
      <color rgb="FFFF66CC"/>
      <color rgb="FF008000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2000" b="1"/>
              <a:t>AUM INDUSTRIA DE FIC vs AGREGADOS MONETARIOS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4.7386603955297028E-2"/>
          <c:y val="5.7521791794468285E-2"/>
          <c:w val="0.94406382265097188"/>
          <c:h val="0.7951831064355539"/>
        </c:manualLayout>
      </c:layout>
      <c:lineChart>
        <c:grouping val="standard"/>
        <c:varyColors val="0"/>
        <c:ser>
          <c:idx val="0"/>
          <c:order val="0"/>
          <c:tx>
            <c:strRef>
              <c:f>FICs_Agregados_Mensual!$D$6</c:f>
              <c:strCache>
                <c:ptCount val="1"/>
                <c:pt idx="0">
                  <c:v>FIC y FCP Fiduciarias</c:v>
                </c:pt>
              </c:strCache>
            </c:strRef>
          </c:tx>
          <c:spPr>
            <a:ln w="28575" cap="rnd">
              <a:solidFill>
                <a:srgbClr val="00FF00"/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marker>
            <c:symbol val="none"/>
          </c:marker>
          <c:cat>
            <c:numRef>
              <c:f>FICs_Agregados_Mensual!$C$31:$C$223</c:f>
              <c:numCache>
                <c:formatCode>mmm\-yy</c:formatCode>
                <c:ptCount val="193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  <c:pt idx="119">
                  <c:v>43435</c:v>
                </c:pt>
                <c:pt idx="120">
                  <c:v>43466</c:v>
                </c:pt>
                <c:pt idx="121">
                  <c:v>43497</c:v>
                </c:pt>
                <c:pt idx="122">
                  <c:v>43525</c:v>
                </c:pt>
                <c:pt idx="123">
                  <c:v>43556</c:v>
                </c:pt>
                <c:pt idx="124">
                  <c:v>43586</c:v>
                </c:pt>
                <c:pt idx="125">
                  <c:v>43617</c:v>
                </c:pt>
                <c:pt idx="126">
                  <c:v>43647</c:v>
                </c:pt>
                <c:pt idx="127">
                  <c:v>43678</c:v>
                </c:pt>
                <c:pt idx="128">
                  <c:v>43709</c:v>
                </c:pt>
                <c:pt idx="129">
                  <c:v>43739</c:v>
                </c:pt>
                <c:pt idx="130">
                  <c:v>43770</c:v>
                </c:pt>
                <c:pt idx="131">
                  <c:v>43800</c:v>
                </c:pt>
                <c:pt idx="132">
                  <c:v>43831</c:v>
                </c:pt>
                <c:pt idx="133">
                  <c:v>43862</c:v>
                </c:pt>
                <c:pt idx="134">
                  <c:v>43891</c:v>
                </c:pt>
                <c:pt idx="135">
                  <c:v>43922</c:v>
                </c:pt>
                <c:pt idx="136">
                  <c:v>43952</c:v>
                </c:pt>
                <c:pt idx="137">
                  <c:v>43983</c:v>
                </c:pt>
                <c:pt idx="138">
                  <c:v>44013</c:v>
                </c:pt>
                <c:pt idx="139">
                  <c:v>44044</c:v>
                </c:pt>
                <c:pt idx="140">
                  <c:v>44075</c:v>
                </c:pt>
                <c:pt idx="141">
                  <c:v>44105</c:v>
                </c:pt>
                <c:pt idx="142">
                  <c:v>44165</c:v>
                </c:pt>
                <c:pt idx="143">
                  <c:v>44196</c:v>
                </c:pt>
                <c:pt idx="144">
                  <c:v>44227</c:v>
                </c:pt>
                <c:pt idx="145">
                  <c:v>44255</c:v>
                </c:pt>
                <c:pt idx="146">
                  <c:v>44286</c:v>
                </c:pt>
                <c:pt idx="147">
                  <c:v>44316</c:v>
                </c:pt>
                <c:pt idx="148">
                  <c:v>44347</c:v>
                </c:pt>
                <c:pt idx="149">
                  <c:v>44377</c:v>
                </c:pt>
                <c:pt idx="150">
                  <c:v>44408</c:v>
                </c:pt>
                <c:pt idx="151">
                  <c:v>44439</c:v>
                </c:pt>
                <c:pt idx="152">
                  <c:v>44469</c:v>
                </c:pt>
                <c:pt idx="153">
                  <c:v>44500</c:v>
                </c:pt>
                <c:pt idx="154">
                  <c:v>44530</c:v>
                </c:pt>
                <c:pt idx="155">
                  <c:v>44561</c:v>
                </c:pt>
                <c:pt idx="156">
                  <c:v>44562</c:v>
                </c:pt>
                <c:pt idx="157">
                  <c:v>44593</c:v>
                </c:pt>
                <c:pt idx="158">
                  <c:v>44621</c:v>
                </c:pt>
                <c:pt idx="159">
                  <c:v>44652</c:v>
                </c:pt>
                <c:pt idx="160">
                  <c:v>44682</c:v>
                </c:pt>
                <c:pt idx="161">
                  <c:v>44713</c:v>
                </c:pt>
                <c:pt idx="162">
                  <c:v>44743</c:v>
                </c:pt>
                <c:pt idx="163">
                  <c:v>44774</c:v>
                </c:pt>
                <c:pt idx="164">
                  <c:v>44805</c:v>
                </c:pt>
                <c:pt idx="165">
                  <c:v>44835</c:v>
                </c:pt>
                <c:pt idx="166">
                  <c:v>44866</c:v>
                </c:pt>
                <c:pt idx="167">
                  <c:v>44896</c:v>
                </c:pt>
                <c:pt idx="168">
                  <c:v>44927</c:v>
                </c:pt>
                <c:pt idx="169">
                  <c:v>44958</c:v>
                </c:pt>
                <c:pt idx="170">
                  <c:v>44986</c:v>
                </c:pt>
                <c:pt idx="171">
                  <c:v>45017</c:v>
                </c:pt>
                <c:pt idx="172">
                  <c:v>45047</c:v>
                </c:pt>
                <c:pt idx="173">
                  <c:v>45078</c:v>
                </c:pt>
                <c:pt idx="174">
                  <c:v>45108</c:v>
                </c:pt>
                <c:pt idx="175">
                  <c:v>45139</c:v>
                </c:pt>
                <c:pt idx="176">
                  <c:v>45170</c:v>
                </c:pt>
                <c:pt idx="177">
                  <c:v>45200</c:v>
                </c:pt>
                <c:pt idx="178">
                  <c:v>45231</c:v>
                </c:pt>
                <c:pt idx="179">
                  <c:v>45261</c:v>
                </c:pt>
                <c:pt idx="180">
                  <c:v>45292</c:v>
                </c:pt>
                <c:pt idx="181">
                  <c:v>45323</c:v>
                </c:pt>
                <c:pt idx="182">
                  <c:v>45352</c:v>
                </c:pt>
                <c:pt idx="183">
                  <c:v>45383</c:v>
                </c:pt>
                <c:pt idx="184">
                  <c:v>45413</c:v>
                </c:pt>
                <c:pt idx="185">
                  <c:v>45444</c:v>
                </c:pt>
                <c:pt idx="186">
                  <c:v>45474</c:v>
                </c:pt>
                <c:pt idx="187">
                  <c:v>45505</c:v>
                </c:pt>
                <c:pt idx="188">
                  <c:v>45536</c:v>
                </c:pt>
                <c:pt idx="189">
                  <c:v>45566</c:v>
                </c:pt>
                <c:pt idx="190">
                  <c:v>45597</c:v>
                </c:pt>
                <c:pt idx="191">
                  <c:v>45627</c:v>
                </c:pt>
                <c:pt idx="192">
                  <c:v>45658</c:v>
                </c:pt>
              </c:numCache>
            </c:numRef>
          </c:cat>
          <c:val>
            <c:numRef>
              <c:f>FICs_Agregados_Mensual!$D$31:$D$223</c:f>
              <c:numCache>
                <c:formatCode>_("$"\ * #,##0_);_("$"\ * \(#,##0\);_("$"\ * "-"??_);_(@_)</c:formatCode>
                <c:ptCount val="193"/>
                <c:pt idx="0">
                  <c:v>17792239.172249999</c:v>
                </c:pt>
                <c:pt idx="1">
                  <c:v>17194217.151830003</c:v>
                </c:pt>
                <c:pt idx="2">
                  <c:v>20337363.880249999</c:v>
                </c:pt>
                <c:pt idx="3">
                  <c:v>21958761.164039999</c:v>
                </c:pt>
                <c:pt idx="4">
                  <c:v>22513996.418779995</c:v>
                </c:pt>
                <c:pt idx="5">
                  <c:v>21046486.067619998</c:v>
                </c:pt>
                <c:pt idx="6">
                  <c:v>21871781.170459997</c:v>
                </c:pt>
                <c:pt idx="7">
                  <c:v>21188789.878330003</c:v>
                </c:pt>
                <c:pt idx="8">
                  <c:v>20280820.943030003</c:v>
                </c:pt>
                <c:pt idx="9">
                  <c:v>21608487.092560004</c:v>
                </c:pt>
                <c:pt idx="10">
                  <c:v>22396153.656279996</c:v>
                </c:pt>
                <c:pt idx="11">
                  <c:v>22031134.900870007</c:v>
                </c:pt>
                <c:pt idx="12">
                  <c:v>21639369.678239994</c:v>
                </c:pt>
                <c:pt idx="13">
                  <c:v>21372785.209109996</c:v>
                </c:pt>
                <c:pt idx="14">
                  <c:v>21434402.583500005</c:v>
                </c:pt>
                <c:pt idx="15">
                  <c:v>22143243.751319997</c:v>
                </c:pt>
                <c:pt idx="16">
                  <c:v>22503307.867169999</c:v>
                </c:pt>
                <c:pt idx="17">
                  <c:v>22108087.545479994</c:v>
                </c:pt>
                <c:pt idx="18">
                  <c:v>22375035.017990001</c:v>
                </c:pt>
                <c:pt idx="19">
                  <c:v>22916586.470139999</c:v>
                </c:pt>
                <c:pt idx="20">
                  <c:v>22872109.021750003</c:v>
                </c:pt>
                <c:pt idx="21">
                  <c:v>22738234.299909998</c:v>
                </c:pt>
                <c:pt idx="22">
                  <c:v>23509021.497450009</c:v>
                </c:pt>
                <c:pt idx="23">
                  <c:v>23562424.684359998</c:v>
                </c:pt>
                <c:pt idx="24">
                  <c:v>23495462.935449999</c:v>
                </c:pt>
                <c:pt idx="25">
                  <c:v>24756664.565710001</c:v>
                </c:pt>
                <c:pt idx="26">
                  <c:v>24274171.982520003</c:v>
                </c:pt>
                <c:pt idx="27">
                  <c:v>24079345.463410001</c:v>
                </c:pt>
                <c:pt idx="28">
                  <c:v>24377123.84</c:v>
                </c:pt>
                <c:pt idx="29">
                  <c:v>24231078.419879999</c:v>
                </c:pt>
                <c:pt idx="30">
                  <c:v>24434485.473210003</c:v>
                </c:pt>
                <c:pt idx="31">
                  <c:v>26259447.519989997</c:v>
                </c:pt>
                <c:pt idx="32">
                  <c:v>26623402.239910003</c:v>
                </c:pt>
                <c:pt idx="33">
                  <c:v>26508006.996399999</c:v>
                </c:pt>
                <c:pt idx="34">
                  <c:v>26909737.637219999</c:v>
                </c:pt>
                <c:pt idx="35">
                  <c:v>28364982</c:v>
                </c:pt>
                <c:pt idx="36">
                  <c:v>31131719</c:v>
                </c:pt>
                <c:pt idx="37">
                  <c:v>31147275</c:v>
                </c:pt>
                <c:pt idx="38">
                  <c:v>30833181</c:v>
                </c:pt>
                <c:pt idx="39">
                  <c:v>31932047.649999999</c:v>
                </c:pt>
                <c:pt idx="40">
                  <c:v>31562405.390000001</c:v>
                </c:pt>
                <c:pt idx="41">
                  <c:v>30524721</c:v>
                </c:pt>
                <c:pt idx="42">
                  <c:v>31384745</c:v>
                </c:pt>
                <c:pt idx="43">
                  <c:v>32556264.124709994</c:v>
                </c:pt>
                <c:pt idx="44">
                  <c:v>33120247</c:v>
                </c:pt>
                <c:pt idx="45">
                  <c:v>34338711</c:v>
                </c:pt>
                <c:pt idx="46">
                  <c:v>33938618</c:v>
                </c:pt>
                <c:pt idx="47">
                  <c:v>34561616</c:v>
                </c:pt>
                <c:pt idx="48">
                  <c:v>37836891</c:v>
                </c:pt>
                <c:pt idx="49">
                  <c:v>40632956.329999998</c:v>
                </c:pt>
                <c:pt idx="50">
                  <c:v>41069868</c:v>
                </c:pt>
                <c:pt idx="51">
                  <c:v>41043734</c:v>
                </c:pt>
                <c:pt idx="52">
                  <c:v>37372662.649999999</c:v>
                </c:pt>
                <c:pt idx="53">
                  <c:v>32613179</c:v>
                </c:pt>
                <c:pt idx="54">
                  <c:v>32539415</c:v>
                </c:pt>
                <c:pt idx="55">
                  <c:v>34114942.962839998</c:v>
                </c:pt>
                <c:pt idx="56">
                  <c:v>35884012</c:v>
                </c:pt>
                <c:pt idx="57">
                  <c:v>37250894</c:v>
                </c:pt>
                <c:pt idx="58">
                  <c:v>37318372.929779999</c:v>
                </c:pt>
                <c:pt idx="59">
                  <c:v>36647206.822379991</c:v>
                </c:pt>
                <c:pt idx="60">
                  <c:v>38369903.334420003</c:v>
                </c:pt>
                <c:pt idx="61">
                  <c:v>40449101.763810001</c:v>
                </c:pt>
                <c:pt idx="62">
                  <c:v>41519630.113689996</c:v>
                </c:pt>
                <c:pt idx="63">
                  <c:v>40116498</c:v>
                </c:pt>
                <c:pt idx="64">
                  <c:v>40315151.319680005</c:v>
                </c:pt>
                <c:pt idx="65">
                  <c:v>40416098.889510006</c:v>
                </c:pt>
                <c:pt idx="66">
                  <c:v>41316797</c:v>
                </c:pt>
                <c:pt idx="67">
                  <c:v>41855731.708349995</c:v>
                </c:pt>
                <c:pt idx="68">
                  <c:v>41411891.289159991</c:v>
                </c:pt>
                <c:pt idx="69">
                  <c:v>41975634</c:v>
                </c:pt>
                <c:pt idx="70">
                  <c:v>40740001.670660004</c:v>
                </c:pt>
                <c:pt idx="71">
                  <c:v>41656654.29214</c:v>
                </c:pt>
                <c:pt idx="72">
                  <c:v>42829367</c:v>
                </c:pt>
                <c:pt idx="73">
                  <c:v>43906014</c:v>
                </c:pt>
                <c:pt idx="74">
                  <c:v>44527590</c:v>
                </c:pt>
                <c:pt idx="75">
                  <c:v>45347838</c:v>
                </c:pt>
                <c:pt idx="76">
                  <c:v>43602206.436690003</c:v>
                </c:pt>
                <c:pt idx="77">
                  <c:v>43184659.116315529</c:v>
                </c:pt>
                <c:pt idx="78">
                  <c:v>44614821.846019998</c:v>
                </c:pt>
                <c:pt idx="79">
                  <c:v>43989076.156520009</c:v>
                </c:pt>
                <c:pt idx="80">
                  <c:v>41857276.437050149</c:v>
                </c:pt>
                <c:pt idx="81">
                  <c:v>41966985</c:v>
                </c:pt>
                <c:pt idx="82">
                  <c:v>41365255</c:v>
                </c:pt>
                <c:pt idx="83">
                  <c:v>42558876.344641097</c:v>
                </c:pt>
                <c:pt idx="84">
                  <c:v>43472183</c:v>
                </c:pt>
                <c:pt idx="85">
                  <c:v>44904961.572242513</c:v>
                </c:pt>
                <c:pt idx="86">
                  <c:v>44921377.269823954</c:v>
                </c:pt>
                <c:pt idx="87">
                  <c:v>45667420</c:v>
                </c:pt>
                <c:pt idx="88">
                  <c:v>46726726.616951823</c:v>
                </c:pt>
                <c:pt idx="89">
                  <c:v>45222447.608637415</c:v>
                </c:pt>
                <c:pt idx="90">
                  <c:v>46710606.529470764</c:v>
                </c:pt>
                <c:pt idx="91">
                  <c:v>47512415</c:v>
                </c:pt>
                <c:pt idx="92">
                  <c:v>47102022.877287112</c:v>
                </c:pt>
                <c:pt idx="93">
                  <c:v>47168514.542438351</c:v>
                </c:pt>
                <c:pt idx="94">
                  <c:v>47718064</c:v>
                </c:pt>
                <c:pt idx="95">
                  <c:v>50077108.765394174</c:v>
                </c:pt>
                <c:pt idx="96">
                  <c:v>54368178.505069129</c:v>
                </c:pt>
                <c:pt idx="97">
                  <c:v>55762190.180574939</c:v>
                </c:pt>
                <c:pt idx="98">
                  <c:v>57747289.048564002</c:v>
                </c:pt>
                <c:pt idx="99">
                  <c:v>58164520</c:v>
                </c:pt>
                <c:pt idx="100">
                  <c:v>59841564</c:v>
                </c:pt>
                <c:pt idx="101">
                  <c:v>60786454.011838906</c:v>
                </c:pt>
                <c:pt idx="102">
                  <c:v>60816180.783162005</c:v>
                </c:pt>
                <c:pt idx="103">
                  <c:v>60902525</c:v>
                </c:pt>
                <c:pt idx="104">
                  <c:v>61127629</c:v>
                </c:pt>
                <c:pt idx="105">
                  <c:v>63105115.682760917</c:v>
                </c:pt>
                <c:pt idx="106">
                  <c:v>63102535</c:v>
                </c:pt>
                <c:pt idx="107">
                  <c:v>62127325</c:v>
                </c:pt>
                <c:pt idx="108">
                  <c:v>63938242</c:v>
                </c:pt>
                <c:pt idx="109">
                  <c:v>65357837</c:v>
                </c:pt>
                <c:pt idx="110">
                  <c:v>66580958</c:v>
                </c:pt>
                <c:pt idx="111">
                  <c:v>67605714</c:v>
                </c:pt>
                <c:pt idx="112">
                  <c:v>68783686</c:v>
                </c:pt>
                <c:pt idx="113">
                  <c:v>68179383</c:v>
                </c:pt>
                <c:pt idx="114">
                  <c:v>67891332.876322985</c:v>
                </c:pt>
                <c:pt idx="115">
                  <c:v>69290394.915818334</c:v>
                </c:pt>
                <c:pt idx="116">
                  <c:v>69468408</c:v>
                </c:pt>
                <c:pt idx="117">
                  <c:v>70752372.544727191</c:v>
                </c:pt>
                <c:pt idx="118">
                  <c:v>71596777</c:v>
                </c:pt>
                <c:pt idx="119">
                  <c:v>71679839</c:v>
                </c:pt>
                <c:pt idx="120">
                  <c:v>72479982</c:v>
                </c:pt>
                <c:pt idx="121">
                  <c:v>73642869</c:v>
                </c:pt>
                <c:pt idx="122">
                  <c:v>74925058</c:v>
                </c:pt>
                <c:pt idx="123">
                  <c:v>76387191</c:v>
                </c:pt>
                <c:pt idx="124">
                  <c:v>76851157.519999996</c:v>
                </c:pt>
                <c:pt idx="125">
                  <c:v>77670420</c:v>
                </c:pt>
                <c:pt idx="126">
                  <c:v>80565138.335559338</c:v>
                </c:pt>
                <c:pt idx="127">
                  <c:v>81665926</c:v>
                </c:pt>
                <c:pt idx="128">
                  <c:v>82690421</c:v>
                </c:pt>
                <c:pt idx="129">
                  <c:v>82266738</c:v>
                </c:pt>
                <c:pt idx="130">
                  <c:v>80353973</c:v>
                </c:pt>
                <c:pt idx="131">
                  <c:v>82151903.071131676</c:v>
                </c:pt>
                <c:pt idx="132">
                  <c:v>82805198</c:v>
                </c:pt>
                <c:pt idx="133">
                  <c:v>85032535</c:v>
                </c:pt>
                <c:pt idx="134">
                  <c:v>66653380</c:v>
                </c:pt>
                <c:pt idx="135">
                  <c:v>68067849</c:v>
                </c:pt>
                <c:pt idx="136">
                  <c:v>76776524</c:v>
                </c:pt>
                <c:pt idx="137">
                  <c:v>79968756.494832471</c:v>
                </c:pt>
                <c:pt idx="138">
                  <c:v>86857765.405627698</c:v>
                </c:pt>
                <c:pt idx="139">
                  <c:v>88878156</c:v>
                </c:pt>
                <c:pt idx="140">
                  <c:v>91898751</c:v>
                </c:pt>
                <c:pt idx="141">
                  <c:v>91114749.242471799</c:v>
                </c:pt>
                <c:pt idx="142">
                  <c:v>92584123</c:v>
                </c:pt>
                <c:pt idx="143">
                  <c:v>95450213</c:v>
                </c:pt>
                <c:pt idx="144">
                  <c:v>97303044.111146167</c:v>
                </c:pt>
                <c:pt idx="145">
                  <c:v>97280981</c:v>
                </c:pt>
                <c:pt idx="146">
                  <c:v>89451793</c:v>
                </c:pt>
                <c:pt idx="147">
                  <c:v>90366068</c:v>
                </c:pt>
                <c:pt idx="148">
                  <c:v>83352812</c:v>
                </c:pt>
                <c:pt idx="149">
                  <c:v>85230784</c:v>
                </c:pt>
                <c:pt idx="150">
                  <c:v>87390617</c:v>
                </c:pt>
                <c:pt idx="151">
                  <c:v>91055774</c:v>
                </c:pt>
                <c:pt idx="152">
                  <c:v>88575238</c:v>
                </c:pt>
                <c:pt idx="153">
                  <c:v>85601206</c:v>
                </c:pt>
                <c:pt idx="154">
                  <c:v>81527296</c:v>
                </c:pt>
                <c:pt idx="155">
                  <c:v>81558130</c:v>
                </c:pt>
                <c:pt idx="156">
                  <c:v>84274913</c:v>
                </c:pt>
                <c:pt idx="157">
                  <c:v>84385617</c:v>
                </c:pt>
                <c:pt idx="158">
                  <c:v>86168666</c:v>
                </c:pt>
                <c:pt idx="159">
                  <c:v>86938764</c:v>
                </c:pt>
                <c:pt idx="160">
                  <c:v>85997845</c:v>
                </c:pt>
                <c:pt idx="161">
                  <c:v>86591456</c:v>
                </c:pt>
                <c:pt idx="162">
                  <c:v>87708022</c:v>
                </c:pt>
                <c:pt idx="163">
                  <c:v>89195659</c:v>
                </c:pt>
                <c:pt idx="164">
                  <c:v>91231196</c:v>
                </c:pt>
                <c:pt idx="165">
                  <c:v>92581456</c:v>
                </c:pt>
                <c:pt idx="166">
                  <c:v>91957234</c:v>
                </c:pt>
                <c:pt idx="167">
                  <c:v>95442910</c:v>
                </c:pt>
                <c:pt idx="168">
                  <c:v>99943678</c:v>
                </c:pt>
                <c:pt idx="169">
                  <c:v>108877417</c:v>
                </c:pt>
                <c:pt idx="170">
                  <c:v>110749120</c:v>
                </c:pt>
                <c:pt idx="171">
                  <c:v>106344141</c:v>
                </c:pt>
                <c:pt idx="172">
                  <c:v>106471679</c:v>
                </c:pt>
                <c:pt idx="173">
                  <c:v>107470613</c:v>
                </c:pt>
                <c:pt idx="174">
                  <c:v>107470613</c:v>
                </c:pt>
                <c:pt idx="175">
                  <c:v>112042129</c:v>
                </c:pt>
                <c:pt idx="176">
                  <c:v>105748824</c:v>
                </c:pt>
                <c:pt idx="177">
                  <c:v>110307827</c:v>
                </c:pt>
                <c:pt idx="178">
                  <c:v>114544815</c:v>
                </c:pt>
                <c:pt idx="179">
                  <c:v>119662928</c:v>
                </c:pt>
                <c:pt idx="180">
                  <c:v>121089200</c:v>
                </c:pt>
                <c:pt idx="181">
                  <c:v>124973283</c:v>
                </c:pt>
                <c:pt idx="182">
                  <c:v>124092576</c:v>
                </c:pt>
                <c:pt idx="183">
                  <c:v>122679164</c:v>
                </c:pt>
                <c:pt idx="184">
                  <c:v>125001028</c:v>
                </c:pt>
                <c:pt idx="185">
                  <c:v>125386958</c:v>
                </c:pt>
                <c:pt idx="186">
                  <c:v>130001791</c:v>
                </c:pt>
                <c:pt idx="187">
                  <c:v>135033822</c:v>
                </c:pt>
                <c:pt idx="188">
                  <c:v>134439347</c:v>
                </c:pt>
                <c:pt idx="189">
                  <c:v>134256849</c:v>
                </c:pt>
                <c:pt idx="190">
                  <c:v>139133027</c:v>
                </c:pt>
                <c:pt idx="191">
                  <c:v>138475091</c:v>
                </c:pt>
                <c:pt idx="192">
                  <c:v>139284977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1CB6-42A7-8DB8-C2B4E7268A9B}"/>
            </c:ext>
          </c:extLst>
        </c:ser>
        <c:ser>
          <c:idx val="1"/>
          <c:order val="1"/>
          <c:tx>
            <c:strRef>
              <c:f>FICs_Agregados_Mensual!$E$6</c:f>
              <c:strCache>
                <c:ptCount val="1"/>
                <c:pt idx="0">
                  <c:v>FIC y FCP Comisionistas de Bolsa </c:v>
                </c:pt>
              </c:strCache>
            </c:strRef>
          </c:tx>
          <c:spPr>
            <a:ln w="28575" cap="rnd">
              <a:solidFill>
                <a:srgbClr val="FF66CC"/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marker>
            <c:symbol val="none"/>
          </c:marker>
          <c:cat>
            <c:numRef>
              <c:f>FICs_Agregados_Mensual!$C$31:$C$223</c:f>
              <c:numCache>
                <c:formatCode>mmm\-yy</c:formatCode>
                <c:ptCount val="193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  <c:pt idx="119">
                  <c:v>43435</c:v>
                </c:pt>
                <c:pt idx="120">
                  <c:v>43466</c:v>
                </c:pt>
                <c:pt idx="121">
                  <c:v>43497</c:v>
                </c:pt>
                <c:pt idx="122">
                  <c:v>43525</c:v>
                </c:pt>
                <c:pt idx="123">
                  <c:v>43556</c:v>
                </c:pt>
                <c:pt idx="124">
                  <c:v>43586</c:v>
                </c:pt>
                <c:pt idx="125">
                  <c:v>43617</c:v>
                </c:pt>
                <c:pt idx="126">
                  <c:v>43647</c:v>
                </c:pt>
                <c:pt idx="127">
                  <c:v>43678</c:v>
                </c:pt>
                <c:pt idx="128">
                  <c:v>43709</c:v>
                </c:pt>
                <c:pt idx="129">
                  <c:v>43739</c:v>
                </c:pt>
                <c:pt idx="130">
                  <c:v>43770</c:v>
                </c:pt>
                <c:pt idx="131">
                  <c:v>43800</c:v>
                </c:pt>
                <c:pt idx="132">
                  <c:v>43831</c:v>
                </c:pt>
                <c:pt idx="133">
                  <c:v>43862</c:v>
                </c:pt>
                <c:pt idx="134">
                  <c:v>43891</c:v>
                </c:pt>
                <c:pt idx="135">
                  <c:v>43922</c:v>
                </c:pt>
                <c:pt idx="136">
                  <c:v>43952</c:v>
                </c:pt>
                <c:pt idx="137">
                  <c:v>43983</c:v>
                </c:pt>
                <c:pt idx="138">
                  <c:v>44013</c:v>
                </c:pt>
                <c:pt idx="139">
                  <c:v>44044</c:v>
                </c:pt>
                <c:pt idx="140">
                  <c:v>44075</c:v>
                </c:pt>
                <c:pt idx="141">
                  <c:v>44105</c:v>
                </c:pt>
                <c:pt idx="142">
                  <c:v>44165</c:v>
                </c:pt>
                <c:pt idx="143">
                  <c:v>44196</c:v>
                </c:pt>
                <c:pt idx="144">
                  <c:v>44227</c:v>
                </c:pt>
                <c:pt idx="145">
                  <c:v>44255</c:v>
                </c:pt>
                <c:pt idx="146">
                  <c:v>44286</c:v>
                </c:pt>
                <c:pt idx="147">
                  <c:v>44316</c:v>
                </c:pt>
                <c:pt idx="148">
                  <c:v>44347</c:v>
                </c:pt>
                <c:pt idx="149">
                  <c:v>44377</c:v>
                </c:pt>
                <c:pt idx="150">
                  <c:v>44408</c:v>
                </c:pt>
                <c:pt idx="151">
                  <c:v>44439</c:v>
                </c:pt>
                <c:pt idx="152">
                  <c:v>44469</c:v>
                </c:pt>
                <c:pt idx="153">
                  <c:v>44500</c:v>
                </c:pt>
                <c:pt idx="154">
                  <c:v>44530</c:v>
                </c:pt>
                <c:pt idx="155">
                  <c:v>44561</c:v>
                </c:pt>
                <c:pt idx="156">
                  <c:v>44562</c:v>
                </c:pt>
                <c:pt idx="157">
                  <c:v>44593</c:v>
                </c:pt>
                <c:pt idx="158">
                  <c:v>44621</c:v>
                </c:pt>
                <c:pt idx="159">
                  <c:v>44652</c:v>
                </c:pt>
                <c:pt idx="160">
                  <c:v>44682</c:v>
                </c:pt>
                <c:pt idx="161">
                  <c:v>44713</c:v>
                </c:pt>
                <c:pt idx="162">
                  <c:v>44743</c:v>
                </c:pt>
                <c:pt idx="163">
                  <c:v>44774</c:v>
                </c:pt>
                <c:pt idx="164">
                  <c:v>44805</c:v>
                </c:pt>
                <c:pt idx="165">
                  <c:v>44835</c:v>
                </c:pt>
                <c:pt idx="166">
                  <c:v>44866</c:v>
                </c:pt>
                <c:pt idx="167">
                  <c:v>44896</c:v>
                </c:pt>
                <c:pt idx="168">
                  <c:v>44927</c:v>
                </c:pt>
                <c:pt idx="169">
                  <c:v>44958</c:v>
                </c:pt>
                <c:pt idx="170">
                  <c:v>44986</c:v>
                </c:pt>
                <c:pt idx="171">
                  <c:v>45017</c:v>
                </c:pt>
                <c:pt idx="172">
                  <c:v>45047</c:v>
                </c:pt>
                <c:pt idx="173">
                  <c:v>45078</c:v>
                </c:pt>
                <c:pt idx="174">
                  <c:v>45108</c:v>
                </c:pt>
                <c:pt idx="175">
                  <c:v>45139</c:v>
                </c:pt>
                <c:pt idx="176">
                  <c:v>45170</c:v>
                </c:pt>
                <c:pt idx="177">
                  <c:v>45200</c:v>
                </c:pt>
                <c:pt idx="178">
                  <c:v>45231</c:v>
                </c:pt>
                <c:pt idx="179">
                  <c:v>45261</c:v>
                </c:pt>
                <c:pt idx="180">
                  <c:v>45292</c:v>
                </c:pt>
                <c:pt idx="181">
                  <c:v>45323</c:v>
                </c:pt>
                <c:pt idx="182">
                  <c:v>45352</c:v>
                </c:pt>
                <c:pt idx="183">
                  <c:v>45383</c:v>
                </c:pt>
                <c:pt idx="184">
                  <c:v>45413</c:v>
                </c:pt>
                <c:pt idx="185">
                  <c:v>45444</c:v>
                </c:pt>
                <c:pt idx="186">
                  <c:v>45474</c:v>
                </c:pt>
                <c:pt idx="187">
                  <c:v>45505</c:v>
                </c:pt>
                <c:pt idx="188">
                  <c:v>45536</c:v>
                </c:pt>
                <c:pt idx="189">
                  <c:v>45566</c:v>
                </c:pt>
                <c:pt idx="190">
                  <c:v>45597</c:v>
                </c:pt>
                <c:pt idx="191">
                  <c:v>45627</c:v>
                </c:pt>
                <c:pt idx="192">
                  <c:v>45658</c:v>
                </c:pt>
              </c:numCache>
            </c:numRef>
          </c:cat>
          <c:val>
            <c:numRef>
              <c:f>FICs_Agregados_Mensual!$E$31:$E$223</c:f>
              <c:numCache>
                <c:formatCode>_("$"\ * #,##0_);_("$"\ * \(#,##0\);_("$"\ * "-"??_);_(@_)</c:formatCode>
                <c:ptCount val="193"/>
                <c:pt idx="0">
                  <c:v>2100542.66</c:v>
                </c:pt>
                <c:pt idx="1">
                  <c:v>1967140.6799999995</c:v>
                </c:pt>
                <c:pt idx="2">
                  <c:v>2134644.38</c:v>
                </c:pt>
                <c:pt idx="3">
                  <c:v>2138631.81</c:v>
                </c:pt>
                <c:pt idx="4">
                  <c:v>2336055.3000000007</c:v>
                </c:pt>
                <c:pt idx="5">
                  <c:v>2448437.5800000005</c:v>
                </c:pt>
                <c:pt idx="6">
                  <c:v>2623440.6800000006</c:v>
                </c:pt>
                <c:pt idx="7">
                  <c:v>2709594.68</c:v>
                </c:pt>
                <c:pt idx="8">
                  <c:v>2658291.0500000003</c:v>
                </c:pt>
                <c:pt idx="9">
                  <c:v>2725247.27</c:v>
                </c:pt>
                <c:pt idx="10">
                  <c:v>3044545.31</c:v>
                </c:pt>
                <c:pt idx="11">
                  <c:v>3106700.35</c:v>
                </c:pt>
                <c:pt idx="12">
                  <c:v>3179311.49</c:v>
                </c:pt>
                <c:pt idx="13">
                  <c:v>3169119.8500000006</c:v>
                </c:pt>
                <c:pt idx="14">
                  <c:v>3174174.41</c:v>
                </c:pt>
                <c:pt idx="15">
                  <c:v>3212727.7499999991</c:v>
                </c:pt>
                <c:pt idx="16">
                  <c:v>3190200.8400000003</c:v>
                </c:pt>
                <c:pt idx="17">
                  <c:v>3329038.9099999997</c:v>
                </c:pt>
                <c:pt idx="18">
                  <c:v>3572124.4300000006</c:v>
                </c:pt>
                <c:pt idx="19">
                  <c:v>3900515.3200000003</c:v>
                </c:pt>
                <c:pt idx="20">
                  <c:v>4099833.0300000003</c:v>
                </c:pt>
                <c:pt idx="21">
                  <c:v>4334389.78</c:v>
                </c:pt>
                <c:pt idx="22">
                  <c:v>4340862.7699999996</c:v>
                </c:pt>
                <c:pt idx="23">
                  <c:v>4742999.6400000006</c:v>
                </c:pt>
                <c:pt idx="24">
                  <c:v>5289330.330000001</c:v>
                </c:pt>
                <c:pt idx="25">
                  <c:v>5671618.5200000005</c:v>
                </c:pt>
                <c:pt idx="26">
                  <c:v>5632170.9999999991</c:v>
                </c:pt>
                <c:pt idx="27">
                  <c:v>6874755.3700000001</c:v>
                </c:pt>
                <c:pt idx="28">
                  <c:v>6341089.370000001</c:v>
                </c:pt>
                <c:pt idx="29">
                  <c:v>6497028.0200000005</c:v>
                </c:pt>
                <c:pt idx="30">
                  <c:v>6608224.1500000013</c:v>
                </c:pt>
                <c:pt idx="31">
                  <c:v>6935490.169999999</c:v>
                </c:pt>
                <c:pt idx="32">
                  <c:v>7041608.0000000009</c:v>
                </c:pt>
                <c:pt idx="33">
                  <c:v>7048002.3599999994</c:v>
                </c:pt>
                <c:pt idx="34">
                  <c:v>7192733.790000001</c:v>
                </c:pt>
                <c:pt idx="35">
                  <c:v>6564786</c:v>
                </c:pt>
                <c:pt idx="36">
                  <c:v>7180505</c:v>
                </c:pt>
                <c:pt idx="37">
                  <c:v>7394169</c:v>
                </c:pt>
                <c:pt idx="38">
                  <c:v>7823743</c:v>
                </c:pt>
                <c:pt idx="39">
                  <c:v>8092229</c:v>
                </c:pt>
                <c:pt idx="40">
                  <c:v>8467811</c:v>
                </c:pt>
                <c:pt idx="41">
                  <c:v>8309508</c:v>
                </c:pt>
                <c:pt idx="42">
                  <c:v>8476043</c:v>
                </c:pt>
                <c:pt idx="43">
                  <c:v>8636341.3899999969</c:v>
                </c:pt>
                <c:pt idx="44">
                  <c:v>8786891</c:v>
                </c:pt>
                <c:pt idx="45">
                  <c:v>9924835</c:v>
                </c:pt>
                <c:pt idx="46">
                  <c:v>6897363</c:v>
                </c:pt>
                <c:pt idx="47">
                  <c:v>8728627</c:v>
                </c:pt>
                <c:pt idx="48">
                  <c:v>9651351</c:v>
                </c:pt>
                <c:pt idx="49">
                  <c:v>10231474</c:v>
                </c:pt>
                <c:pt idx="50">
                  <c:v>10463859</c:v>
                </c:pt>
                <c:pt idx="51">
                  <c:v>10736529</c:v>
                </c:pt>
                <c:pt idx="52">
                  <c:v>10950463</c:v>
                </c:pt>
                <c:pt idx="53">
                  <c:v>8493261</c:v>
                </c:pt>
                <c:pt idx="54">
                  <c:v>8294683</c:v>
                </c:pt>
                <c:pt idx="55">
                  <c:v>8807642.8900000006</c:v>
                </c:pt>
                <c:pt idx="56">
                  <c:v>9612656</c:v>
                </c:pt>
                <c:pt idx="57">
                  <c:v>9715070</c:v>
                </c:pt>
                <c:pt idx="58">
                  <c:v>9735967.9500000011</c:v>
                </c:pt>
                <c:pt idx="59">
                  <c:v>9781706.5099999998</c:v>
                </c:pt>
                <c:pt idx="60">
                  <c:v>10557268.529999999</c:v>
                </c:pt>
                <c:pt idx="61">
                  <c:v>10954202.699999999</c:v>
                </c:pt>
                <c:pt idx="62">
                  <c:v>11027301.950000001</c:v>
                </c:pt>
                <c:pt idx="63">
                  <c:v>11657872</c:v>
                </c:pt>
                <c:pt idx="64">
                  <c:v>11776989.970000003</c:v>
                </c:pt>
                <c:pt idx="65">
                  <c:v>11579961.300000003</c:v>
                </c:pt>
                <c:pt idx="66">
                  <c:v>11715729</c:v>
                </c:pt>
                <c:pt idx="67">
                  <c:v>11985721.680000003</c:v>
                </c:pt>
                <c:pt idx="68">
                  <c:v>12137558.479999997</c:v>
                </c:pt>
                <c:pt idx="69">
                  <c:v>11856857</c:v>
                </c:pt>
                <c:pt idx="70">
                  <c:v>11158123</c:v>
                </c:pt>
                <c:pt idx="71">
                  <c:v>12075430.700000001</c:v>
                </c:pt>
                <c:pt idx="72">
                  <c:v>11943981</c:v>
                </c:pt>
                <c:pt idx="73">
                  <c:v>12174662</c:v>
                </c:pt>
                <c:pt idx="74">
                  <c:v>12624685</c:v>
                </c:pt>
                <c:pt idx="75">
                  <c:v>12968209</c:v>
                </c:pt>
                <c:pt idx="76">
                  <c:v>12870169</c:v>
                </c:pt>
                <c:pt idx="77">
                  <c:v>12456297</c:v>
                </c:pt>
                <c:pt idx="78">
                  <c:v>12629777</c:v>
                </c:pt>
                <c:pt idx="79">
                  <c:v>12009130</c:v>
                </c:pt>
                <c:pt idx="80">
                  <c:v>13554913</c:v>
                </c:pt>
                <c:pt idx="81">
                  <c:v>13118659.51</c:v>
                </c:pt>
                <c:pt idx="82">
                  <c:v>13619238</c:v>
                </c:pt>
                <c:pt idx="83">
                  <c:v>13300169</c:v>
                </c:pt>
                <c:pt idx="84">
                  <c:v>13579289</c:v>
                </c:pt>
                <c:pt idx="85">
                  <c:v>13948131</c:v>
                </c:pt>
                <c:pt idx="86">
                  <c:v>14526538</c:v>
                </c:pt>
                <c:pt idx="87">
                  <c:v>14828090</c:v>
                </c:pt>
                <c:pt idx="88">
                  <c:v>15560816</c:v>
                </c:pt>
                <c:pt idx="89">
                  <c:v>15141673</c:v>
                </c:pt>
                <c:pt idx="90">
                  <c:v>16108722</c:v>
                </c:pt>
                <c:pt idx="91">
                  <c:v>16527322</c:v>
                </c:pt>
                <c:pt idx="92">
                  <c:v>16559309</c:v>
                </c:pt>
                <c:pt idx="93">
                  <c:v>17435641</c:v>
                </c:pt>
                <c:pt idx="94">
                  <c:v>17243897</c:v>
                </c:pt>
                <c:pt idx="95">
                  <c:v>17024827</c:v>
                </c:pt>
                <c:pt idx="96">
                  <c:v>18181608</c:v>
                </c:pt>
                <c:pt idx="97">
                  <c:v>18776174.17726209</c:v>
                </c:pt>
                <c:pt idx="98">
                  <c:v>19241862.356941242</c:v>
                </c:pt>
                <c:pt idx="99">
                  <c:v>20227683</c:v>
                </c:pt>
                <c:pt idx="100">
                  <c:v>21050779</c:v>
                </c:pt>
                <c:pt idx="101">
                  <c:v>21451129.06183172</c:v>
                </c:pt>
                <c:pt idx="102">
                  <c:v>24476364.089020506</c:v>
                </c:pt>
                <c:pt idx="103">
                  <c:v>24058592</c:v>
                </c:pt>
                <c:pt idx="104">
                  <c:v>22219060</c:v>
                </c:pt>
                <c:pt idx="105">
                  <c:v>23122990</c:v>
                </c:pt>
                <c:pt idx="106">
                  <c:v>21640090</c:v>
                </c:pt>
                <c:pt idx="107">
                  <c:v>22603730</c:v>
                </c:pt>
                <c:pt idx="108">
                  <c:v>22648623</c:v>
                </c:pt>
                <c:pt idx="109">
                  <c:v>22320847</c:v>
                </c:pt>
                <c:pt idx="110">
                  <c:v>22111577</c:v>
                </c:pt>
                <c:pt idx="111">
                  <c:v>22478848</c:v>
                </c:pt>
                <c:pt idx="112">
                  <c:v>22674488</c:v>
                </c:pt>
                <c:pt idx="113">
                  <c:v>23064433</c:v>
                </c:pt>
                <c:pt idx="114">
                  <c:v>23695065</c:v>
                </c:pt>
                <c:pt idx="115">
                  <c:v>25889867</c:v>
                </c:pt>
                <c:pt idx="116">
                  <c:v>24695139</c:v>
                </c:pt>
                <c:pt idx="117">
                  <c:v>25303024</c:v>
                </c:pt>
                <c:pt idx="118">
                  <c:v>24525057</c:v>
                </c:pt>
                <c:pt idx="119">
                  <c:v>24525616</c:v>
                </c:pt>
                <c:pt idx="120">
                  <c:v>25224946</c:v>
                </c:pt>
                <c:pt idx="121">
                  <c:v>25291314</c:v>
                </c:pt>
                <c:pt idx="122">
                  <c:v>26249781</c:v>
                </c:pt>
                <c:pt idx="123">
                  <c:v>26901659</c:v>
                </c:pt>
                <c:pt idx="124">
                  <c:v>26901659</c:v>
                </c:pt>
                <c:pt idx="125">
                  <c:v>27188020</c:v>
                </c:pt>
                <c:pt idx="126">
                  <c:v>29333372</c:v>
                </c:pt>
                <c:pt idx="127">
                  <c:v>30619880</c:v>
                </c:pt>
                <c:pt idx="128">
                  <c:v>31003788</c:v>
                </c:pt>
                <c:pt idx="129">
                  <c:v>30781025</c:v>
                </c:pt>
                <c:pt idx="130">
                  <c:v>30911689</c:v>
                </c:pt>
                <c:pt idx="131">
                  <c:v>30911689</c:v>
                </c:pt>
                <c:pt idx="132">
                  <c:v>32656201</c:v>
                </c:pt>
                <c:pt idx="133">
                  <c:v>33436183</c:v>
                </c:pt>
                <c:pt idx="134">
                  <c:v>27922541</c:v>
                </c:pt>
                <c:pt idx="135">
                  <c:v>28967912</c:v>
                </c:pt>
                <c:pt idx="136">
                  <c:v>31299813</c:v>
                </c:pt>
                <c:pt idx="137">
                  <c:v>31299813</c:v>
                </c:pt>
                <c:pt idx="138">
                  <c:v>32706648</c:v>
                </c:pt>
                <c:pt idx="139">
                  <c:v>37166859</c:v>
                </c:pt>
                <c:pt idx="140">
                  <c:v>37239433</c:v>
                </c:pt>
                <c:pt idx="141">
                  <c:v>37239433</c:v>
                </c:pt>
                <c:pt idx="142">
                  <c:v>38219130</c:v>
                </c:pt>
                <c:pt idx="143">
                  <c:v>38808005</c:v>
                </c:pt>
                <c:pt idx="144">
                  <c:v>38808005</c:v>
                </c:pt>
                <c:pt idx="145">
                  <c:v>38742515</c:v>
                </c:pt>
                <c:pt idx="146">
                  <c:v>38742515</c:v>
                </c:pt>
                <c:pt idx="147">
                  <c:v>36553166</c:v>
                </c:pt>
                <c:pt idx="148">
                  <c:v>33757308</c:v>
                </c:pt>
                <c:pt idx="149">
                  <c:v>34621740</c:v>
                </c:pt>
                <c:pt idx="150">
                  <c:v>35325466</c:v>
                </c:pt>
                <c:pt idx="151">
                  <c:v>36039799</c:v>
                </c:pt>
                <c:pt idx="152">
                  <c:v>36059285</c:v>
                </c:pt>
                <c:pt idx="153">
                  <c:v>36059285</c:v>
                </c:pt>
                <c:pt idx="154">
                  <c:v>34713637</c:v>
                </c:pt>
                <c:pt idx="155">
                  <c:v>33123758</c:v>
                </c:pt>
                <c:pt idx="156">
                  <c:v>33123758</c:v>
                </c:pt>
                <c:pt idx="157">
                  <c:v>34154855</c:v>
                </c:pt>
                <c:pt idx="158">
                  <c:v>36060892</c:v>
                </c:pt>
                <c:pt idx="159">
                  <c:v>34478552.612708315</c:v>
                </c:pt>
                <c:pt idx="160">
                  <c:v>36745837</c:v>
                </c:pt>
                <c:pt idx="161">
                  <c:v>36745837</c:v>
                </c:pt>
                <c:pt idx="162">
                  <c:v>35521123</c:v>
                </c:pt>
                <c:pt idx="163">
                  <c:v>31249543</c:v>
                </c:pt>
                <c:pt idx="164">
                  <c:v>31148966</c:v>
                </c:pt>
                <c:pt idx="165">
                  <c:v>32259292</c:v>
                </c:pt>
                <c:pt idx="166">
                  <c:v>32275591</c:v>
                </c:pt>
                <c:pt idx="167">
                  <c:v>31869535</c:v>
                </c:pt>
                <c:pt idx="168">
                  <c:v>33839185</c:v>
                </c:pt>
                <c:pt idx="169">
                  <c:v>34809594.240271799</c:v>
                </c:pt>
                <c:pt idx="170">
                  <c:v>35308207</c:v>
                </c:pt>
                <c:pt idx="171">
                  <c:v>34863045</c:v>
                </c:pt>
                <c:pt idx="172">
                  <c:v>33953999</c:v>
                </c:pt>
                <c:pt idx="173">
                  <c:v>33893564</c:v>
                </c:pt>
                <c:pt idx="174">
                  <c:v>33882937</c:v>
                </c:pt>
                <c:pt idx="175">
                  <c:v>35174023</c:v>
                </c:pt>
                <c:pt idx="176">
                  <c:v>33666614</c:v>
                </c:pt>
                <c:pt idx="177">
                  <c:v>35929850</c:v>
                </c:pt>
                <c:pt idx="178">
                  <c:v>37472940</c:v>
                </c:pt>
                <c:pt idx="179">
                  <c:v>38509954</c:v>
                </c:pt>
                <c:pt idx="180">
                  <c:v>39934387</c:v>
                </c:pt>
                <c:pt idx="181">
                  <c:v>41236705</c:v>
                </c:pt>
                <c:pt idx="182">
                  <c:v>41853541</c:v>
                </c:pt>
                <c:pt idx="183">
                  <c:v>45341459</c:v>
                </c:pt>
                <c:pt idx="184">
                  <c:v>45191980</c:v>
                </c:pt>
                <c:pt idx="185">
                  <c:v>48142773</c:v>
                </c:pt>
                <c:pt idx="186">
                  <c:v>49643931</c:v>
                </c:pt>
                <c:pt idx="187">
                  <c:v>51347982</c:v>
                </c:pt>
                <c:pt idx="188">
                  <c:v>51023648</c:v>
                </c:pt>
                <c:pt idx="189">
                  <c:v>51198933</c:v>
                </c:pt>
                <c:pt idx="190">
                  <c:v>52517584</c:v>
                </c:pt>
                <c:pt idx="191">
                  <c:v>51434761</c:v>
                </c:pt>
                <c:pt idx="192">
                  <c:v>53107067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1CB6-42A7-8DB8-C2B4E7268A9B}"/>
            </c:ext>
          </c:extLst>
        </c:ser>
        <c:ser>
          <c:idx val="2"/>
          <c:order val="2"/>
          <c:tx>
            <c:strRef>
              <c:f>FICs_Agregados_Mensual!$F$6</c:f>
              <c:strCache>
                <c:ptCount val="1"/>
                <c:pt idx="0">
                  <c:v>FIC y FCP SAIS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marker>
            <c:symbol val="none"/>
          </c:marker>
          <c:cat>
            <c:numRef>
              <c:f>FICs_Agregados_Mensual!$C$31:$C$223</c:f>
              <c:numCache>
                <c:formatCode>mmm\-yy</c:formatCode>
                <c:ptCount val="193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  <c:pt idx="119">
                  <c:v>43435</c:v>
                </c:pt>
                <c:pt idx="120">
                  <c:v>43466</c:v>
                </c:pt>
                <c:pt idx="121">
                  <c:v>43497</c:v>
                </c:pt>
                <c:pt idx="122">
                  <c:v>43525</c:v>
                </c:pt>
                <c:pt idx="123">
                  <c:v>43556</c:v>
                </c:pt>
                <c:pt idx="124">
                  <c:v>43586</c:v>
                </c:pt>
                <c:pt idx="125">
                  <c:v>43617</c:v>
                </c:pt>
                <c:pt idx="126">
                  <c:v>43647</c:v>
                </c:pt>
                <c:pt idx="127">
                  <c:v>43678</c:v>
                </c:pt>
                <c:pt idx="128">
                  <c:v>43709</c:v>
                </c:pt>
                <c:pt idx="129">
                  <c:v>43739</c:v>
                </c:pt>
                <c:pt idx="130">
                  <c:v>43770</c:v>
                </c:pt>
                <c:pt idx="131">
                  <c:v>43800</c:v>
                </c:pt>
                <c:pt idx="132">
                  <c:v>43831</c:v>
                </c:pt>
                <c:pt idx="133">
                  <c:v>43862</c:v>
                </c:pt>
                <c:pt idx="134">
                  <c:v>43891</c:v>
                </c:pt>
                <c:pt idx="135">
                  <c:v>43922</c:v>
                </c:pt>
                <c:pt idx="136">
                  <c:v>43952</c:v>
                </c:pt>
                <c:pt idx="137">
                  <c:v>43983</c:v>
                </c:pt>
                <c:pt idx="138">
                  <c:v>44013</c:v>
                </c:pt>
                <c:pt idx="139">
                  <c:v>44044</c:v>
                </c:pt>
                <c:pt idx="140">
                  <c:v>44075</c:v>
                </c:pt>
                <c:pt idx="141">
                  <c:v>44105</c:v>
                </c:pt>
                <c:pt idx="142">
                  <c:v>44165</c:v>
                </c:pt>
                <c:pt idx="143">
                  <c:v>44196</c:v>
                </c:pt>
                <c:pt idx="144">
                  <c:v>44227</c:v>
                </c:pt>
                <c:pt idx="145">
                  <c:v>44255</c:v>
                </c:pt>
                <c:pt idx="146">
                  <c:v>44286</c:v>
                </c:pt>
                <c:pt idx="147">
                  <c:v>44316</c:v>
                </c:pt>
                <c:pt idx="148">
                  <c:v>44347</c:v>
                </c:pt>
                <c:pt idx="149">
                  <c:v>44377</c:v>
                </c:pt>
                <c:pt idx="150">
                  <c:v>44408</c:v>
                </c:pt>
                <c:pt idx="151">
                  <c:v>44439</c:v>
                </c:pt>
                <c:pt idx="152">
                  <c:v>44469</c:v>
                </c:pt>
                <c:pt idx="153">
                  <c:v>44500</c:v>
                </c:pt>
                <c:pt idx="154">
                  <c:v>44530</c:v>
                </c:pt>
                <c:pt idx="155">
                  <c:v>44561</c:v>
                </c:pt>
                <c:pt idx="156">
                  <c:v>44562</c:v>
                </c:pt>
                <c:pt idx="157">
                  <c:v>44593</c:v>
                </c:pt>
                <c:pt idx="158">
                  <c:v>44621</c:v>
                </c:pt>
                <c:pt idx="159">
                  <c:v>44652</c:v>
                </c:pt>
                <c:pt idx="160">
                  <c:v>44682</c:v>
                </c:pt>
                <c:pt idx="161">
                  <c:v>44713</c:v>
                </c:pt>
                <c:pt idx="162">
                  <c:v>44743</c:v>
                </c:pt>
                <c:pt idx="163">
                  <c:v>44774</c:v>
                </c:pt>
                <c:pt idx="164">
                  <c:v>44805</c:v>
                </c:pt>
                <c:pt idx="165">
                  <c:v>44835</c:v>
                </c:pt>
                <c:pt idx="166">
                  <c:v>44866</c:v>
                </c:pt>
                <c:pt idx="167">
                  <c:v>44896</c:v>
                </c:pt>
                <c:pt idx="168">
                  <c:v>44927</c:v>
                </c:pt>
                <c:pt idx="169">
                  <c:v>44958</c:v>
                </c:pt>
                <c:pt idx="170">
                  <c:v>44986</c:v>
                </c:pt>
                <c:pt idx="171">
                  <c:v>45017</c:v>
                </c:pt>
                <c:pt idx="172">
                  <c:v>45047</c:v>
                </c:pt>
                <c:pt idx="173">
                  <c:v>45078</c:v>
                </c:pt>
                <c:pt idx="174">
                  <c:v>45108</c:v>
                </c:pt>
                <c:pt idx="175">
                  <c:v>45139</c:v>
                </c:pt>
                <c:pt idx="176">
                  <c:v>45170</c:v>
                </c:pt>
                <c:pt idx="177">
                  <c:v>45200</c:v>
                </c:pt>
                <c:pt idx="178">
                  <c:v>45231</c:v>
                </c:pt>
                <c:pt idx="179">
                  <c:v>45261</c:v>
                </c:pt>
                <c:pt idx="180">
                  <c:v>45292</c:v>
                </c:pt>
                <c:pt idx="181">
                  <c:v>45323</c:v>
                </c:pt>
                <c:pt idx="182">
                  <c:v>45352</c:v>
                </c:pt>
                <c:pt idx="183">
                  <c:v>45383</c:v>
                </c:pt>
                <c:pt idx="184">
                  <c:v>45413</c:v>
                </c:pt>
                <c:pt idx="185">
                  <c:v>45444</c:v>
                </c:pt>
                <c:pt idx="186">
                  <c:v>45474</c:v>
                </c:pt>
                <c:pt idx="187">
                  <c:v>45505</c:v>
                </c:pt>
                <c:pt idx="188">
                  <c:v>45536</c:v>
                </c:pt>
                <c:pt idx="189">
                  <c:v>45566</c:v>
                </c:pt>
                <c:pt idx="190">
                  <c:v>45597</c:v>
                </c:pt>
                <c:pt idx="191">
                  <c:v>45627</c:v>
                </c:pt>
                <c:pt idx="192">
                  <c:v>45658</c:v>
                </c:pt>
              </c:numCache>
            </c:numRef>
          </c:cat>
          <c:val>
            <c:numRef>
              <c:f>FICs_Agregados_Mensual!$F$31:$F$223</c:f>
              <c:numCache>
                <c:formatCode>_("$"\ * #,##0_);_("$"\ * \(#,##0\);_("$"\ * "-"??_);_(@_)</c:formatCode>
                <c:ptCount val="193"/>
                <c:pt idx="0">
                  <c:v>962439.26</c:v>
                </c:pt>
                <c:pt idx="1">
                  <c:v>956293.14000000013</c:v>
                </c:pt>
                <c:pt idx="2">
                  <c:v>1012448.5399999999</c:v>
                </c:pt>
                <c:pt idx="3">
                  <c:v>896627.12</c:v>
                </c:pt>
                <c:pt idx="4">
                  <c:v>1121578.4200000002</c:v>
                </c:pt>
                <c:pt idx="5">
                  <c:v>1248642.1299999999</c:v>
                </c:pt>
                <c:pt idx="6">
                  <c:v>1149701.3500000001</c:v>
                </c:pt>
                <c:pt idx="7">
                  <c:v>1206713.71</c:v>
                </c:pt>
                <c:pt idx="8">
                  <c:v>1386121.3500000003</c:v>
                </c:pt>
                <c:pt idx="9">
                  <c:v>1290257.2900000003</c:v>
                </c:pt>
                <c:pt idx="10">
                  <c:v>1317226.5000000002</c:v>
                </c:pt>
                <c:pt idx="11">
                  <c:v>1468565.02</c:v>
                </c:pt>
                <c:pt idx="12">
                  <c:v>1383329.2799999998</c:v>
                </c:pt>
                <c:pt idx="13">
                  <c:v>1423495.8399999999</c:v>
                </c:pt>
                <c:pt idx="14">
                  <c:v>1594227.9500000002</c:v>
                </c:pt>
                <c:pt idx="15">
                  <c:v>1475837.1400000001</c:v>
                </c:pt>
                <c:pt idx="16">
                  <c:v>1483983.1</c:v>
                </c:pt>
                <c:pt idx="17">
                  <c:v>1824933.45</c:v>
                </c:pt>
                <c:pt idx="18">
                  <c:v>1568907.5</c:v>
                </c:pt>
                <c:pt idx="19">
                  <c:v>1614182.6300000001</c:v>
                </c:pt>
                <c:pt idx="20">
                  <c:v>2037298.4199999997</c:v>
                </c:pt>
                <c:pt idx="21">
                  <c:v>1510252.8299999998</c:v>
                </c:pt>
                <c:pt idx="22">
                  <c:v>1483729.9500000002</c:v>
                </c:pt>
                <c:pt idx="23">
                  <c:v>2220193.9099999997</c:v>
                </c:pt>
                <c:pt idx="24">
                  <c:v>1556608.79</c:v>
                </c:pt>
                <c:pt idx="25">
                  <c:v>1557593.5799999998</c:v>
                </c:pt>
                <c:pt idx="26">
                  <c:v>2217657.9200000004</c:v>
                </c:pt>
                <c:pt idx="27">
                  <c:v>1459776.5199999998</c:v>
                </c:pt>
                <c:pt idx="28">
                  <c:v>1476727.2199999997</c:v>
                </c:pt>
                <c:pt idx="29">
                  <c:v>2208092.5</c:v>
                </c:pt>
                <c:pt idx="30">
                  <c:v>1531324.1</c:v>
                </c:pt>
                <c:pt idx="31">
                  <c:v>2337915.5499999998</c:v>
                </c:pt>
                <c:pt idx="32">
                  <c:v>2322454.44</c:v>
                </c:pt>
                <c:pt idx="33">
                  <c:v>2350293.4500000002</c:v>
                </c:pt>
                <c:pt idx="34">
                  <c:v>2342058.33</c:v>
                </c:pt>
                <c:pt idx="35">
                  <c:v>2446719</c:v>
                </c:pt>
                <c:pt idx="36">
                  <c:v>2478839</c:v>
                </c:pt>
                <c:pt idx="37">
                  <c:v>2567975</c:v>
                </c:pt>
                <c:pt idx="38">
                  <c:v>2510077</c:v>
                </c:pt>
                <c:pt idx="39">
                  <c:v>2636558</c:v>
                </c:pt>
                <c:pt idx="40">
                  <c:v>2716675</c:v>
                </c:pt>
                <c:pt idx="41">
                  <c:v>2714337</c:v>
                </c:pt>
                <c:pt idx="42">
                  <c:v>2753609</c:v>
                </c:pt>
                <c:pt idx="43">
                  <c:v>2741827.0100000002</c:v>
                </c:pt>
                <c:pt idx="44">
                  <c:v>2754338</c:v>
                </c:pt>
                <c:pt idx="45">
                  <c:v>2621952</c:v>
                </c:pt>
                <c:pt idx="46">
                  <c:v>1988330</c:v>
                </c:pt>
                <c:pt idx="47">
                  <c:v>2179791</c:v>
                </c:pt>
                <c:pt idx="48">
                  <c:v>2068186</c:v>
                </c:pt>
                <c:pt idx="49">
                  <c:v>1400201</c:v>
                </c:pt>
                <c:pt idx="50">
                  <c:v>912927</c:v>
                </c:pt>
                <c:pt idx="51">
                  <c:v>867910</c:v>
                </c:pt>
                <c:pt idx="52">
                  <c:v>857331</c:v>
                </c:pt>
                <c:pt idx="53">
                  <c:v>808179</c:v>
                </c:pt>
                <c:pt idx="54">
                  <c:v>794522</c:v>
                </c:pt>
                <c:pt idx="55">
                  <c:v>778363.39999999991</c:v>
                </c:pt>
                <c:pt idx="56">
                  <c:v>733729</c:v>
                </c:pt>
                <c:pt idx="57">
                  <c:v>678939</c:v>
                </c:pt>
                <c:pt idx="58">
                  <c:v>660905.92999999993</c:v>
                </c:pt>
                <c:pt idx="59">
                  <c:v>627244.94000000006</c:v>
                </c:pt>
                <c:pt idx="60">
                  <c:v>595392.98999999987</c:v>
                </c:pt>
                <c:pt idx="61">
                  <c:v>588536.56000000006</c:v>
                </c:pt>
                <c:pt idx="62">
                  <c:v>470068.23</c:v>
                </c:pt>
                <c:pt idx="63">
                  <c:v>385729</c:v>
                </c:pt>
                <c:pt idx="64">
                  <c:v>345001.77999999997</c:v>
                </c:pt>
                <c:pt idx="65">
                  <c:v>371228.88</c:v>
                </c:pt>
                <c:pt idx="66">
                  <c:v>375325</c:v>
                </c:pt>
                <c:pt idx="67">
                  <c:v>391319.12</c:v>
                </c:pt>
                <c:pt idx="68">
                  <c:v>380927.6</c:v>
                </c:pt>
                <c:pt idx="69">
                  <c:v>377516</c:v>
                </c:pt>
                <c:pt idx="70">
                  <c:v>368897</c:v>
                </c:pt>
                <c:pt idx="71">
                  <c:v>368901.57999999996</c:v>
                </c:pt>
                <c:pt idx="72">
                  <c:v>361106</c:v>
                </c:pt>
                <c:pt idx="73">
                  <c:v>377946</c:v>
                </c:pt>
                <c:pt idx="74">
                  <c:v>373755</c:v>
                </c:pt>
                <c:pt idx="75">
                  <c:v>400026</c:v>
                </c:pt>
                <c:pt idx="76">
                  <c:v>379934</c:v>
                </c:pt>
                <c:pt idx="77">
                  <c:v>378882</c:v>
                </c:pt>
                <c:pt idx="78">
                  <c:v>394228</c:v>
                </c:pt>
                <c:pt idx="79">
                  <c:v>397232</c:v>
                </c:pt>
                <c:pt idx="80">
                  <c:v>440374</c:v>
                </c:pt>
                <c:pt idx="81">
                  <c:v>501533</c:v>
                </c:pt>
                <c:pt idx="82">
                  <c:v>502481</c:v>
                </c:pt>
                <c:pt idx="83">
                  <c:v>516569</c:v>
                </c:pt>
                <c:pt idx="84">
                  <c:v>517684</c:v>
                </c:pt>
                <c:pt idx="85">
                  <c:v>526504</c:v>
                </c:pt>
                <c:pt idx="86">
                  <c:v>551021</c:v>
                </c:pt>
                <c:pt idx="87">
                  <c:v>550022</c:v>
                </c:pt>
                <c:pt idx="88">
                  <c:v>551107</c:v>
                </c:pt>
                <c:pt idx="89">
                  <c:v>547564</c:v>
                </c:pt>
                <c:pt idx="90">
                  <c:v>553440</c:v>
                </c:pt>
                <c:pt idx="91">
                  <c:v>562941</c:v>
                </c:pt>
                <c:pt idx="92">
                  <c:v>549077</c:v>
                </c:pt>
                <c:pt idx="93">
                  <c:v>460432</c:v>
                </c:pt>
                <c:pt idx="94">
                  <c:v>464614</c:v>
                </c:pt>
                <c:pt idx="95">
                  <c:v>481553</c:v>
                </c:pt>
                <c:pt idx="96">
                  <c:v>222152</c:v>
                </c:pt>
                <c:pt idx="97">
                  <c:v>579714.85004068003</c:v>
                </c:pt>
                <c:pt idx="98">
                  <c:v>655367.90223308001</c:v>
                </c:pt>
                <c:pt idx="99">
                  <c:v>641508</c:v>
                </c:pt>
                <c:pt idx="100">
                  <c:v>628347</c:v>
                </c:pt>
                <c:pt idx="101">
                  <c:v>628314.62599046004</c:v>
                </c:pt>
                <c:pt idx="102">
                  <c:v>632988.55576726003</c:v>
                </c:pt>
                <c:pt idx="103">
                  <c:v>631625</c:v>
                </c:pt>
                <c:pt idx="104">
                  <c:v>673578</c:v>
                </c:pt>
                <c:pt idx="105">
                  <c:v>561905</c:v>
                </c:pt>
                <c:pt idx="106">
                  <c:v>566184</c:v>
                </c:pt>
                <c:pt idx="107">
                  <c:v>875331</c:v>
                </c:pt>
                <c:pt idx="108">
                  <c:v>879678</c:v>
                </c:pt>
                <c:pt idx="109">
                  <c:v>950750</c:v>
                </c:pt>
                <c:pt idx="110">
                  <c:v>954371</c:v>
                </c:pt>
                <c:pt idx="111">
                  <c:v>983710</c:v>
                </c:pt>
                <c:pt idx="112">
                  <c:v>970461</c:v>
                </c:pt>
                <c:pt idx="113">
                  <c:v>977571</c:v>
                </c:pt>
                <c:pt idx="114">
                  <c:v>981550</c:v>
                </c:pt>
                <c:pt idx="115">
                  <c:v>916282</c:v>
                </c:pt>
                <c:pt idx="116">
                  <c:v>918203</c:v>
                </c:pt>
                <c:pt idx="117">
                  <c:v>923856</c:v>
                </c:pt>
                <c:pt idx="118">
                  <c:v>936854</c:v>
                </c:pt>
                <c:pt idx="119">
                  <c:v>982589</c:v>
                </c:pt>
                <c:pt idx="120">
                  <c:v>913635</c:v>
                </c:pt>
                <c:pt idx="121">
                  <c:v>915329</c:v>
                </c:pt>
                <c:pt idx="122">
                  <c:v>953344</c:v>
                </c:pt>
                <c:pt idx="123">
                  <c:v>984140</c:v>
                </c:pt>
                <c:pt idx="124">
                  <c:v>984140</c:v>
                </c:pt>
                <c:pt idx="125">
                  <c:v>990243</c:v>
                </c:pt>
                <c:pt idx="126">
                  <c:v>1008806</c:v>
                </c:pt>
                <c:pt idx="127">
                  <c:v>1026967</c:v>
                </c:pt>
                <c:pt idx="128">
                  <c:v>1024257</c:v>
                </c:pt>
                <c:pt idx="129">
                  <c:v>1039920</c:v>
                </c:pt>
                <c:pt idx="130">
                  <c:v>1047092</c:v>
                </c:pt>
                <c:pt idx="131">
                  <c:v>1047092</c:v>
                </c:pt>
                <c:pt idx="132">
                  <c:v>1074419</c:v>
                </c:pt>
                <c:pt idx="133">
                  <c:v>1114435</c:v>
                </c:pt>
                <c:pt idx="134">
                  <c:v>1119686</c:v>
                </c:pt>
                <c:pt idx="135">
                  <c:v>1128656</c:v>
                </c:pt>
                <c:pt idx="136">
                  <c:v>1114186</c:v>
                </c:pt>
                <c:pt idx="137">
                  <c:v>1114186</c:v>
                </c:pt>
                <c:pt idx="138">
                  <c:v>1117287</c:v>
                </c:pt>
                <c:pt idx="139">
                  <c:v>1101793</c:v>
                </c:pt>
                <c:pt idx="140">
                  <c:v>1107266</c:v>
                </c:pt>
                <c:pt idx="141">
                  <c:v>1101793</c:v>
                </c:pt>
                <c:pt idx="142">
                  <c:v>1131547</c:v>
                </c:pt>
                <c:pt idx="143">
                  <c:v>1152271</c:v>
                </c:pt>
                <c:pt idx="144">
                  <c:v>1152271</c:v>
                </c:pt>
                <c:pt idx="145">
                  <c:v>1149215</c:v>
                </c:pt>
                <c:pt idx="146">
                  <c:v>1149215</c:v>
                </c:pt>
                <c:pt idx="147">
                  <c:v>1141902</c:v>
                </c:pt>
                <c:pt idx="148">
                  <c:v>1148056</c:v>
                </c:pt>
                <c:pt idx="149">
                  <c:v>1164025</c:v>
                </c:pt>
                <c:pt idx="150">
                  <c:v>1195078</c:v>
                </c:pt>
                <c:pt idx="151">
                  <c:v>1206057</c:v>
                </c:pt>
                <c:pt idx="152">
                  <c:v>1190377</c:v>
                </c:pt>
                <c:pt idx="153">
                  <c:v>1190377</c:v>
                </c:pt>
                <c:pt idx="154">
                  <c:v>1162026</c:v>
                </c:pt>
                <c:pt idx="155">
                  <c:v>1173839</c:v>
                </c:pt>
                <c:pt idx="156">
                  <c:v>1173839</c:v>
                </c:pt>
                <c:pt idx="157">
                  <c:v>1256994</c:v>
                </c:pt>
                <c:pt idx="158">
                  <c:v>1270810</c:v>
                </c:pt>
                <c:pt idx="159">
                  <c:v>1988830</c:v>
                </c:pt>
                <c:pt idx="160">
                  <c:v>1011294</c:v>
                </c:pt>
                <c:pt idx="161">
                  <c:v>1011294</c:v>
                </c:pt>
                <c:pt idx="162">
                  <c:v>1270545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1CB6-42A7-8DB8-C2B4E7268A9B}"/>
            </c:ext>
          </c:extLst>
        </c:ser>
        <c:ser>
          <c:idx val="3"/>
          <c:order val="3"/>
          <c:tx>
            <c:strRef>
              <c:f>FICs_Agregados_Mensual!$H$6</c:f>
              <c:strCache>
                <c:ptCount val="1"/>
                <c:pt idx="0">
                  <c:v>Cuentas Corrientes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marker>
            <c:symbol val="none"/>
          </c:marker>
          <c:cat>
            <c:numRef>
              <c:f>FICs_Agregados_Mensual!$C$31:$C$223</c:f>
              <c:numCache>
                <c:formatCode>mmm\-yy</c:formatCode>
                <c:ptCount val="193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  <c:pt idx="119">
                  <c:v>43435</c:v>
                </c:pt>
                <c:pt idx="120">
                  <c:v>43466</c:v>
                </c:pt>
                <c:pt idx="121">
                  <c:v>43497</c:v>
                </c:pt>
                <c:pt idx="122">
                  <c:v>43525</c:v>
                </c:pt>
                <c:pt idx="123">
                  <c:v>43556</c:v>
                </c:pt>
                <c:pt idx="124">
                  <c:v>43586</c:v>
                </c:pt>
                <c:pt idx="125">
                  <c:v>43617</c:v>
                </c:pt>
                <c:pt idx="126">
                  <c:v>43647</c:v>
                </c:pt>
                <c:pt idx="127">
                  <c:v>43678</c:v>
                </c:pt>
                <c:pt idx="128">
                  <c:v>43709</c:v>
                </c:pt>
                <c:pt idx="129">
                  <c:v>43739</c:v>
                </c:pt>
                <c:pt idx="130">
                  <c:v>43770</c:v>
                </c:pt>
                <c:pt idx="131">
                  <c:v>43800</c:v>
                </c:pt>
                <c:pt idx="132">
                  <c:v>43831</c:v>
                </c:pt>
                <c:pt idx="133">
                  <c:v>43862</c:v>
                </c:pt>
                <c:pt idx="134">
                  <c:v>43891</c:v>
                </c:pt>
                <c:pt idx="135">
                  <c:v>43922</c:v>
                </c:pt>
                <c:pt idx="136">
                  <c:v>43952</c:v>
                </c:pt>
                <c:pt idx="137">
                  <c:v>43983</c:v>
                </c:pt>
                <c:pt idx="138">
                  <c:v>44013</c:v>
                </c:pt>
                <c:pt idx="139">
                  <c:v>44044</c:v>
                </c:pt>
                <c:pt idx="140">
                  <c:v>44075</c:v>
                </c:pt>
                <c:pt idx="141">
                  <c:v>44105</c:v>
                </c:pt>
                <c:pt idx="142">
                  <c:v>44165</c:v>
                </c:pt>
                <c:pt idx="143">
                  <c:v>44196</c:v>
                </c:pt>
                <c:pt idx="144">
                  <c:v>44227</c:v>
                </c:pt>
                <c:pt idx="145">
                  <c:v>44255</c:v>
                </c:pt>
                <c:pt idx="146">
                  <c:v>44286</c:v>
                </c:pt>
                <c:pt idx="147">
                  <c:v>44316</c:v>
                </c:pt>
                <c:pt idx="148">
                  <c:v>44347</c:v>
                </c:pt>
                <c:pt idx="149">
                  <c:v>44377</c:v>
                </c:pt>
                <c:pt idx="150">
                  <c:v>44408</c:v>
                </c:pt>
                <c:pt idx="151">
                  <c:v>44439</c:v>
                </c:pt>
                <c:pt idx="152">
                  <c:v>44469</c:v>
                </c:pt>
                <c:pt idx="153">
                  <c:v>44500</c:v>
                </c:pt>
                <c:pt idx="154">
                  <c:v>44530</c:v>
                </c:pt>
                <c:pt idx="155">
                  <c:v>44561</c:v>
                </c:pt>
                <c:pt idx="156">
                  <c:v>44562</c:v>
                </c:pt>
                <c:pt idx="157">
                  <c:v>44593</c:v>
                </c:pt>
                <c:pt idx="158">
                  <c:v>44621</c:v>
                </c:pt>
                <c:pt idx="159">
                  <c:v>44652</c:v>
                </c:pt>
                <c:pt idx="160">
                  <c:v>44682</c:v>
                </c:pt>
                <c:pt idx="161">
                  <c:v>44713</c:v>
                </c:pt>
                <c:pt idx="162">
                  <c:v>44743</c:v>
                </c:pt>
                <c:pt idx="163">
                  <c:v>44774</c:v>
                </c:pt>
                <c:pt idx="164">
                  <c:v>44805</c:v>
                </c:pt>
                <c:pt idx="165">
                  <c:v>44835</c:v>
                </c:pt>
                <c:pt idx="166">
                  <c:v>44866</c:v>
                </c:pt>
                <c:pt idx="167">
                  <c:v>44896</c:v>
                </c:pt>
                <c:pt idx="168">
                  <c:v>44927</c:v>
                </c:pt>
                <c:pt idx="169">
                  <c:v>44958</c:v>
                </c:pt>
                <c:pt idx="170">
                  <c:v>44986</c:v>
                </c:pt>
                <c:pt idx="171">
                  <c:v>45017</c:v>
                </c:pt>
                <c:pt idx="172">
                  <c:v>45047</c:v>
                </c:pt>
                <c:pt idx="173">
                  <c:v>45078</c:v>
                </c:pt>
                <c:pt idx="174">
                  <c:v>45108</c:v>
                </c:pt>
                <c:pt idx="175">
                  <c:v>45139</c:v>
                </c:pt>
                <c:pt idx="176">
                  <c:v>45170</c:v>
                </c:pt>
                <c:pt idx="177">
                  <c:v>45200</c:v>
                </c:pt>
                <c:pt idx="178">
                  <c:v>45231</c:v>
                </c:pt>
                <c:pt idx="179">
                  <c:v>45261</c:v>
                </c:pt>
                <c:pt idx="180">
                  <c:v>45292</c:v>
                </c:pt>
                <c:pt idx="181">
                  <c:v>45323</c:v>
                </c:pt>
                <c:pt idx="182">
                  <c:v>45352</c:v>
                </c:pt>
                <c:pt idx="183">
                  <c:v>45383</c:v>
                </c:pt>
                <c:pt idx="184">
                  <c:v>45413</c:v>
                </c:pt>
                <c:pt idx="185">
                  <c:v>45444</c:v>
                </c:pt>
                <c:pt idx="186">
                  <c:v>45474</c:v>
                </c:pt>
                <c:pt idx="187">
                  <c:v>45505</c:v>
                </c:pt>
                <c:pt idx="188">
                  <c:v>45536</c:v>
                </c:pt>
                <c:pt idx="189">
                  <c:v>45566</c:v>
                </c:pt>
                <c:pt idx="190">
                  <c:v>45597</c:v>
                </c:pt>
                <c:pt idx="191">
                  <c:v>45627</c:v>
                </c:pt>
                <c:pt idx="192">
                  <c:v>45658</c:v>
                </c:pt>
              </c:numCache>
            </c:numRef>
          </c:cat>
          <c:val>
            <c:numRef>
              <c:f>FICs_Agregados_Mensual!$H$31:$H$223</c:f>
              <c:numCache>
                <c:formatCode>_("$"\ * #,##0_);_("$"\ * \(#,##0\);_("$"\ * "-"??_);_(@_)</c:formatCode>
                <c:ptCount val="193"/>
                <c:pt idx="0">
                  <c:v>21040089.438409999</c:v>
                </c:pt>
                <c:pt idx="1">
                  <c:v>21714869.409880001</c:v>
                </c:pt>
                <c:pt idx="2">
                  <c:v>21229406.81151</c:v>
                </c:pt>
                <c:pt idx="3">
                  <c:v>20817553.959940001</c:v>
                </c:pt>
                <c:pt idx="4">
                  <c:v>20961604.211270001</c:v>
                </c:pt>
                <c:pt idx="5">
                  <c:v>22321940.133719999</c:v>
                </c:pt>
                <c:pt idx="6">
                  <c:v>21420752.42949</c:v>
                </c:pt>
                <c:pt idx="7">
                  <c:v>22688223.969099998</c:v>
                </c:pt>
                <c:pt idx="8">
                  <c:v>21673686.68603</c:v>
                </c:pt>
                <c:pt idx="9">
                  <c:v>22525547.44985</c:v>
                </c:pt>
                <c:pt idx="10">
                  <c:v>24455054.889010001</c:v>
                </c:pt>
                <c:pt idx="11">
                  <c:v>26967356.931810003</c:v>
                </c:pt>
                <c:pt idx="12">
                  <c:v>24954039.431050003</c:v>
                </c:pt>
                <c:pt idx="13">
                  <c:v>25049574.137370002</c:v>
                </c:pt>
                <c:pt idx="14">
                  <c:v>24420636.901919998</c:v>
                </c:pt>
                <c:pt idx="15">
                  <c:v>25301982.327519998</c:v>
                </c:pt>
                <c:pt idx="16">
                  <c:v>24812065.228549998</c:v>
                </c:pt>
                <c:pt idx="17">
                  <c:v>25526414.200509999</c:v>
                </c:pt>
                <c:pt idx="18">
                  <c:v>25422219.387149997</c:v>
                </c:pt>
                <c:pt idx="19">
                  <c:v>26846242.145320002</c:v>
                </c:pt>
                <c:pt idx="20">
                  <c:v>26290119.12788</c:v>
                </c:pt>
                <c:pt idx="21">
                  <c:v>26915819.281970002</c:v>
                </c:pt>
                <c:pt idx="22">
                  <c:v>28542298.222279999</c:v>
                </c:pt>
                <c:pt idx="23">
                  <c:v>32321078.594589997</c:v>
                </c:pt>
                <c:pt idx="24">
                  <c:v>28820282.353080001</c:v>
                </c:pt>
                <c:pt idx="25">
                  <c:v>30139906.351009998</c:v>
                </c:pt>
                <c:pt idx="26">
                  <c:v>29838743.534949999</c:v>
                </c:pt>
                <c:pt idx="27">
                  <c:v>29601505.069970001</c:v>
                </c:pt>
                <c:pt idx="28">
                  <c:v>29409468.572239999</c:v>
                </c:pt>
                <c:pt idx="29">
                  <c:v>30092330.237229999</c:v>
                </c:pt>
                <c:pt idx="30">
                  <c:v>30282648.21517</c:v>
                </c:pt>
                <c:pt idx="31">
                  <c:v>30841103.551429998</c:v>
                </c:pt>
                <c:pt idx="32">
                  <c:v>30699988.434359998</c:v>
                </c:pt>
                <c:pt idx="33">
                  <c:v>32047983.659820002</c:v>
                </c:pt>
                <c:pt idx="34">
                  <c:v>33456111.3693</c:v>
                </c:pt>
                <c:pt idx="35">
                  <c:v>35393548</c:v>
                </c:pt>
                <c:pt idx="36">
                  <c:v>31668037.397889998</c:v>
                </c:pt>
                <c:pt idx="37">
                  <c:v>31007469.335119996</c:v>
                </c:pt>
                <c:pt idx="38">
                  <c:v>31372893</c:v>
                </c:pt>
                <c:pt idx="39">
                  <c:v>32563742.233679999</c:v>
                </c:pt>
                <c:pt idx="40">
                  <c:v>31445716.84606</c:v>
                </c:pt>
                <c:pt idx="41">
                  <c:v>32652205</c:v>
                </c:pt>
                <c:pt idx="42">
                  <c:v>32914215.20143</c:v>
                </c:pt>
                <c:pt idx="43">
                  <c:v>32473082.672869995</c:v>
                </c:pt>
                <c:pt idx="44">
                  <c:v>32485301.147540003</c:v>
                </c:pt>
                <c:pt idx="45">
                  <c:v>32757672.420460001</c:v>
                </c:pt>
                <c:pt idx="46">
                  <c:v>35055250.43017</c:v>
                </c:pt>
                <c:pt idx="47">
                  <c:v>38535455.952339999</c:v>
                </c:pt>
                <c:pt idx="48">
                  <c:v>34709885.183820002</c:v>
                </c:pt>
                <c:pt idx="49">
                  <c:v>34899680.618629999</c:v>
                </c:pt>
                <c:pt idx="50">
                  <c:v>36164862.111490004</c:v>
                </c:pt>
                <c:pt idx="51">
                  <c:v>37556322.049720004</c:v>
                </c:pt>
                <c:pt idx="52">
                  <c:v>36017787.758960001</c:v>
                </c:pt>
                <c:pt idx="53">
                  <c:v>39842306.408229999</c:v>
                </c:pt>
                <c:pt idx="54">
                  <c:v>38314923.667230003</c:v>
                </c:pt>
                <c:pt idx="55">
                  <c:v>39857916.016900003</c:v>
                </c:pt>
                <c:pt idx="56">
                  <c:v>39603634.772850007</c:v>
                </c:pt>
                <c:pt idx="57">
                  <c:v>39272659.973300003</c:v>
                </c:pt>
                <c:pt idx="58">
                  <c:v>42179693.943389997</c:v>
                </c:pt>
                <c:pt idx="59">
                  <c:v>44300089.672289997</c:v>
                </c:pt>
                <c:pt idx="60">
                  <c:v>42230304</c:v>
                </c:pt>
                <c:pt idx="61">
                  <c:v>43599724.410169996</c:v>
                </c:pt>
                <c:pt idx="62">
                  <c:v>44500844.044040002</c:v>
                </c:pt>
                <c:pt idx="63">
                  <c:v>43231698.100309998</c:v>
                </c:pt>
                <c:pt idx="64">
                  <c:v>42585585.255720004</c:v>
                </c:pt>
                <c:pt idx="65">
                  <c:v>44817124.428329997</c:v>
                </c:pt>
                <c:pt idx="66">
                  <c:v>43521000</c:v>
                </c:pt>
                <c:pt idx="67">
                  <c:v>44347000</c:v>
                </c:pt>
                <c:pt idx="68">
                  <c:v>44025212.781769998</c:v>
                </c:pt>
                <c:pt idx="69">
                  <c:v>44025212.781769998</c:v>
                </c:pt>
                <c:pt idx="70">
                  <c:v>46462368.859399997</c:v>
                </c:pt>
                <c:pt idx="71">
                  <c:v>46381000</c:v>
                </c:pt>
                <c:pt idx="72">
                  <c:v>46380640.851559997</c:v>
                </c:pt>
                <c:pt idx="73">
                  <c:v>45389931.565830007</c:v>
                </c:pt>
                <c:pt idx="74">
                  <c:v>46556394.03035</c:v>
                </c:pt>
                <c:pt idx="75">
                  <c:v>43882131.8772</c:v>
                </c:pt>
                <c:pt idx="76">
                  <c:v>43868330.884689994</c:v>
                </c:pt>
                <c:pt idx="77">
                  <c:v>47269216.70521</c:v>
                </c:pt>
                <c:pt idx="78">
                  <c:v>44824893.119180001</c:v>
                </c:pt>
                <c:pt idx="79">
                  <c:v>46961211.638190001</c:v>
                </c:pt>
                <c:pt idx="80">
                  <c:v>44277600.071630001</c:v>
                </c:pt>
                <c:pt idx="81">
                  <c:v>45094005.049059995</c:v>
                </c:pt>
                <c:pt idx="82">
                  <c:v>48513369.19523</c:v>
                </c:pt>
                <c:pt idx="83">
                  <c:v>49285505.59369</c:v>
                </c:pt>
                <c:pt idx="84">
                  <c:v>45368735.999330007</c:v>
                </c:pt>
                <c:pt idx="85">
                  <c:v>47744020.67842</c:v>
                </c:pt>
                <c:pt idx="86">
                  <c:v>46707243.646420009</c:v>
                </c:pt>
                <c:pt idx="87">
                  <c:v>45621999.683059998</c:v>
                </c:pt>
                <c:pt idx="88">
                  <c:v>43514447.943619996</c:v>
                </c:pt>
                <c:pt idx="89">
                  <c:v>42434113.351970002</c:v>
                </c:pt>
                <c:pt idx="90">
                  <c:v>43891948.186669998</c:v>
                </c:pt>
                <c:pt idx="91">
                  <c:v>43890420.739720002</c:v>
                </c:pt>
                <c:pt idx="92">
                  <c:v>41863341.532080002</c:v>
                </c:pt>
                <c:pt idx="93">
                  <c:v>44505224.349150002</c:v>
                </c:pt>
                <c:pt idx="94">
                  <c:v>43803723.47112</c:v>
                </c:pt>
                <c:pt idx="95">
                  <c:v>46616292.020629995</c:v>
                </c:pt>
                <c:pt idx="96">
                  <c:v>44442010.194199994</c:v>
                </c:pt>
                <c:pt idx="97">
                  <c:v>47657415.776929997</c:v>
                </c:pt>
                <c:pt idx="98">
                  <c:v>44697365.00226</c:v>
                </c:pt>
                <c:pt idx="99">
                  <c:v>43616908.454980001</c:v>
                </c:pt>
                <c:pt idx="100">
                  <c:v>42239864.756980002</c:v>
                </c:pt>
                <c:pt idx="101">
                  <c:v>43810127.153870001</c:v>
                </c:pt>
                <c:pt idx="102">
                  <c:v>44691718.554109998</c:v>
                </c:pt>
                <c:pt idx="103">
                  <c:v>44054660.813759997</c:v>
                </c:pt>
                <c:pt idx="104">
                  <c:v>43330054.00818</c:v>
                </c:pt>
                <c:pt idx="105">
                  <c:v>44789028.67289</c:v>
                </c:pt>
                <c:pt idx="106">
                  <c:v>48308003.561939999</c:v>
                </c:pt>
                <c:pt idx="107">
                  <c:v>49040782.521560006</c:v>
                </c:pt>
                <c:pt idx="108">
                  <c:v>47216931.732000001</c:v>
                </c:pt>
                <c:pt idx="109">
                  <c:v>50174200.241240002</c:v>
                </c:pt>
                <c:pt idx="110">
                  <c:v>46064458.078570001</c:v>
                </c:pt>
                <c:pt idx="111">
                  <c:v>46287698.831139997</c:v>
                </c:pt>
                <c:pt idx="112">
                  <c:v>44034361.721079998</c:v>
                </c:pt>
                <c:pt idx="113">
                  <c:v>45282598.337549999</c:v>
                </c:pt>
                <c:pt idx="114">
                  <c:v>48090725.790750004</c:v>
                </c:pt>
                <c:pt idx="115">
                  <c:v>46892865.730979994</c:v>
                </c:pt>
                <c:pt idx="116">
                  <c:v>46545235.243130006</c:v>
                </c:pt>
                <c:pt idx="117">
                  <c:v>45619808.862029999</c:v>
                </c:pt>
                <c:pt idx="118">
                  <c:v>49168133.858489998</c:v>
                </c:pt>
                <c:pt idx="119">
                  <c:v>46701780.57903</c:v>
                </c:pt>
                <c:pt idx="120">
                  <c:v>47919007.537689999</c:v>
                </c:pt>
                <c:pt idx="121">
                  <c:v>49251446.721359998</c:v>
                </c:pt>
                <c:pt idx="122">
                  <c:v>49915673.748159997</c:v>
                </c:pt>
                <c:pt idx="123">
                  <c:v>50098154.108599998</c:v>
                </c:pt>
                <c:pt idx="124">
                  <c:v>47668839.935379997</c:v>
                </c:pt>
                <c:pt idx="125">
                  <c:v>49503365.54073</c:v>
                </c:pt>
                <c:pt idx="126">
                  <c:v>48777078.864749998</c:v>
                </c:pt>
                <c:pt idx="127">
                  <c:v>51259181.406939998</c:v>
                </c:pt>
                <c:pt idx="128">
                  <c:v>51167798.31261</c:v>
                </c:pt>
                <c:pt idx="129">
                  <c:v>48995503.075999998</c:v>
                </c:pt>
                <c:pt idx="130">
                  <c:v>54284893.549209997</c:v>
                </c:pt>
                <c:pt idx="131">
                  <c:v>52830252.440080002</c:v>
                </c:pt>
                <c:pt idx="132">
                  <c:v>49409711.465510003</c:v>
                </c:pt>
                <c:pt idx="133">
                  <c:v>51895139.316870004</c:v>
                </c:pt>
                <c:pt idx="134">
                  <c:v>66994716.31391</c:v>
                </c:pt>
                <c:pt idx="135">
                  <c:v>64826202.46057</c:v>
                </c:pt>
                <c:pt idx="136">
                  <c:v>61861996.807209998</c:v>
                </c:pt>
                <c:pt idx="137">
                  <c:v>64007790.447790004</c:v>
                </c:pt>
                <c:pt idx="138">
                  <c:v>62556185.128060006</c:v>
                </c:pt>
                <c:pt idx="139">
                  <c:v>61386319.533220001</c:v>
                </c:pt>
                <c:pt idx="140">
                  <c:v>58923624.37472</c:v>
                </c:pt>
                <c:pt idx="141">
                  <c:v>61998471.520849995</c:v>
                </c:pt>
                <c:pt idx="142">
                  <c:v>61977035</c:v>
                </c:pt>
                <c:pt idx="143">
                  <c:v>66195921</c:v>
                </c:pt>
                <c:pt idx="144">
                  <c:v>62790735.364189997</c:v>
                </c:pt>
                <c:pt idx="145">
                  <c:v>67260668</c:v>
                </c:pt>
                <c:pt idx="146">
                  <c:v>69877997</c:v>
                </c:pt>
                <c:pt idx="147">
                  <c:v>68532109.608449996</c:v>
                </c:pt>
                <c:pt idx="148">
                  <c:v>72481341.732470006</c:v>
                </c:pt>
                <c:pt idx="149">
                  <c:v>70538750</c:v>
                </c:pt>
                <c:pt idx="150">
                  <c:v>71088631</c:v>
                </c:pt>
                <c:pt idx="151">
                  <c:v>75317587</c:v>
                </c:pt>
                <c:pt idx="152">
                  <c:v>72052801.929969996</c:v>
                </c:pt>
                <c:pt idx="153">
                  <c:v>75850685.515770003</c:v>
                </c:pt>
                <c:pt idx="154">
                  <c:v>82927635</c:v>
                </c:pt>
                <c:pt idx="155">
                  <c:v>79659726.239309996</c:v>
                </c:pt>
                <c:pt idx="156">
                  <c:v>77176000</c:v>
                </c:pt>
                <c:pt idx="157">
                  <c:v>80752574.32213001</c:v>
                </c:pt>
                <c:pt idx="158">
                  <c:v>77168000</c:v>
                </c:pt>
                <c:pt idx="159">
                  <c:v>77363786.994580001</c:v>
                </c:pt>
                <c:pt idx="160">
                  <c:v>76985654.188779995</c:v>
                </c:pt>
                <c:pt idx="161">
                  <c:v>75712526.952949986</c:v>
                </c:pt>
                <c:pt idx="162">
                  <c:v>75807567</c:v>
                </c:pt>
                <c:pt idx="163">
                  <c:v>74260937</c:v>
                </c:pt>
                <c:pt idx="164">
                  <c:v>71994713</c:v>
                </c:pt>
                <c:pt idx="165">
                  <c:v>74806330</c:v>
                </c:pt>
                <c:pt idx="166">
                  <c:v>72883433</c:v>
                </c:pt>
                <c:pt idx="167">
                  <c:v>73341783</c:v>
                </c:pt>
                <c:pt idx="168">
                  <c:v>72665475</c:v>
                </c:pt>
                <c:pt idx="169">
                  <c:v>71821422.531749994</c:v>
                </c:pt>
                <c:pt idx="170">
                  <c:v>67523380</c:v>
                </c:pt>
                <c:pt idx="171">
                  <c:v>69111015.200310007</c:v>
                </c:pt>
                <c:pt idx="172">
                  <c:v>65467776</c:v>
                </c:pt>
                <c:pt idx="173">
                  <c:v>65929880.064149998</c:v>
                </c:pt>
                <c:pt idx="174">
                  <c:v>66506770.638659999</c:v>
                </c:pt>
                <c:pt idx="175">
                  <c:v>64483558.908310004</c:v>
                </c:pt>
                <c:pt idx="176">
                  <c:v>65983867</c:v>
                </c:pt>
                <c:pt idx="177">
                  <c:v>70636498</c:v>
                </c:pt>
                <c:pt idx="178">
                  <c:v>66899885</c:v>
                </c:pt>
                <c:pt idx="179">
                  <c:v>69765846</c:v>
                </c:pt>
                <c:pt idx="180">
                  <c:v>66845985</c:v>
                </c:pt>
                <c:pt idx="181">
                  <c:v>66033846</c:v>
                </c:pt>
                <c:pt idx="182">
                  <c:v>65898886</c:v>
                </c:pt>
                <c:pt idx="183">
                  <c:v>71202988</c:v>
                </c:pt>
                <c:pt idx="184">
                  <c:v>65326860</c:v>
                </c:pt>
                <c:pt idx="185">
                  <c:v>66328162</c:v>
                </c:pt>
                <c:pt idx="186">
                  <c:v>64756165</c:v>
                </c:pt>
                <c:pt idx="187">
                  <c:v>66210744</c:v>
                </c:pt>
                <c:pt idx="188">
                  <c:v>69622651</c:v>
                </c:pt>
                <c:pt idx="189">
                  <c:v>68700125</c:v>
                </c:pt>
                <c:pt idx="190">
                  <c:v>68821473</c:v>
                </c:pt>
                <c:pt idx="191">
                  <c:v>70554726</c:v>
                </c:pt>
                <c:pt idx="192">
                  <c:v>67653000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B9-448A-9F44-891A7CF4C881}"/>
            </c:ext>
          </c:extLst>
        </c:ser>
        <c:ser>
          <c:idx val="4"/>
          <c:order val="4"/>
          <c:tx>
            <c:strRef>
              <c:f>FICs_Agregados_Mensual!$I$6</c:f>
              <c:strCache>
                <c:ptCount val="1"/>
                <c:pt idx="0">
                  <c:v>Cuentas de Ahorro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marker>
            <c:symbol val="none"/>
          </c:marker>
          <c:cat>
            <c:numRef>
              <c:f>FICs_Agregados_Mensual!$C$31:$C$223</c:f>
              <c:numCache>
                <c:formatCode>mmm\-yy</c:formatCode>
                <c:ptCount val="193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  <c:pt idx="119">
                  <c:v>43435</c:v>
                </c:pt>
                <c:pt idx="120">
                  <c:v>43466</c:v>
                </c:pt>
                <c:pt idx="121">
                  <c:v>43497</c:v>
                </c:pt>
                <c:pt idx="122">
                  <c:v>43525</c:v>
                </c:pt>
                <c:pt idx="123">
                  <c:v>43556</c:v>
                </c:pt>
                <c:pt idx="124">
                  <c:v>43586</c:v>
                </c:pt>
                <c:pt idx="125">
                  <c:v>43617</c:v>
                </c:pt>
                <c:pt idx="126">
                  <c:v>43647</c:v>
                </c:pt>
                <c:pt idx="127">
                  <c:v>43678</c:v>
                </c:pt>
                <c:pt idx="128">
                  <c:v>43709</c:v>
                </c:pt>
                <c:pt idx="129">
                  <c:v>43739</c:v>
                </c:pt>
                <c:pt idx="130">
                  <c:v>43770</c:v>
                </c:pt>
                <c:pt idx="131">
                  <c:v>43800</c:v>
                </c:pt>
                <c:pt idx="132">
                  <c:v>43831</c:v>
                </c:pt>
                <c:pt idx="133">
                  <c:v>43862</c:v>
                </c:pt>
                <c:pt idx="134">
                  <c:v>43891</c:v>
                </c:pt>
                <c:pt idx="135">
                  <c:v>43922</c:v>
                </c:pt>
                <c:pt idx="136">
                  <c:v>43952</c:v>
                </c:pt>
                <c:pt idx="137">
                  <c:v>43983</c:v>
                </c:pt>
                <c:pt idx="138">
                  <c:v>44013</c:v>
                </c:pt>
                <c:pt idx="139">
                  <c:v>44044</c:v>
                </c:pt>
                <c:pt idx="140">
                  <c:v>44075</c:v>
                </c:pt>
                <c:pt idx="141">
                  <c:v>44105</c:v>
                </c:pt>
                <c:pt idx="142">
                  <c:v>44165</c:v>
                </c:pt>
                <c:pt idx="143">
                  <c:v>44196</c:v>
                </c:pt>
                <c:pt idx="144">
                  <c:v>44227</c:v>
                </c:pt>
                <c:pt idx="145">
                  <c:v>44255</c:v>
                </c:pt>
                <c:pt idx="146">
                  <c:v>44286</c:v>
                </c:pt>
                <c:pt idx="147">
                  <c:v>44316</c:v>
                </c:pt>
                <c:pt idx="148">
                  <c:v>44347</c:v>
                </c:pt>
                <c:pt idx="149">
                  <c:v>44377</c:v>
                </c:pt>
                <c:pt idx="150">
                  <c:v>44408</c:v>
                </c:pt>
                <c:pt idx="151">
                  <c:v>44439</c:v>
                </c:pt>
                <c:pt idx="152">
                  <c:v>44469</c:v>
                </c:pt>
                <c:pt idx="153">
                  <c:v>44500</c:v>
                </c:pt>
                <c:pt idx="154">
                  <c:v>44530</c:v>
                </c:pt>
                <c:pt idx="155">
                  <c:v>44561</c:v>
                </c:pt>
                <c:pt idx="156">
                  <c:v>44562</c:v>
                </c:pt>
                <c:pt idx="157">
                  <c:v>44593</c:v>
                </c:pt>
                <c:pt idx="158">
                  <c:v>44621</c:v>
                </c:pt>
                <c:pt idx="159">
                  <c:v>44652</c:v>
                </c:pt>
                <c:pt idx="160">
                  <c:v>44682</c:v>
                </c:pt>
                <c:pt idx="161">
                  <c:v>44713</c:v>
                </c:pt>
                <c:pt idx="162">
                  <c:v>44743</c:v>
                </c:pt>
                <c:pt idx="163">
                  <c:v>44774</c:v>
                </c:pt>
                <c:pt idx="164">
                  <c:v>44805</c:v>
                </c:pt>
                <c:pt idx="165">
                  <c:v>44835</c:v>
                </c:pt>
                <c:pt idx="166">
                  <c:v>44866</c:v>
                </c:pt>
                <c:pt idx="167">
                  <c:v>44896</c:v>
                </c:pt>
                <c:pt idx="168">
                  <c:v>44927</c:v>
                </c:pt>
                <c:pt idx="169">
                  <c:v>44958</c:v>
                </c:pt>
                <c:pt idx="170">
                  <c:v>44986</c:v>
                </c:pt>
                <c:pt idx="171">
                  <c:v>45017</c:v>
                </c:pt>
                <c:pt idx="172">
                  <c:v>45047</c:v>
                </c:pt>
                <c:pt idx="173">
                  <c:v>45078</c:v>
                </c:pt>
                <c:pt idx="174">
                  <c:v>45108</c:v>
                </c:pt>
                <c:pt idx="175">
                  <c:v>45139</c:v>
                </c:pt>
                <c:pt idx="176">
                  <c:v>45170</c:v>
                </c:pt>
                <c:pt idx="177">
                  <c:v>45200</c:v>
                </c:pt>
                <c:pt idx="178">
                  <c:v>45231</c:v>
                </c:pt>
                <c:pt idx="179">
                  <c:v>45261</c:v>
                </c:pt>
                <c:pt idx="180">
                  <c:v>45292</c:v>
                </c:pt>
                <c:pt idx="181">
                  <c:v>45323</c:v>
                </c:pt>
                <c:pt idx="182">
                  <c:v>45352</c:v>
                </c:pt>
                <c:pt idx="183">
                  <c:v>45383</c:v>
                </c:pt>
                <c:pt idx="184">
                  <c:v>45413</c:v>
                </c:pt>
                <c:pt idx="185">
                  <c:v>45444</c:v>
                </c:pt>
                <c:pt idx="186">
                  <c:v>45474</c:v>
                </c:pt>
                <c:pt idx="187">
                  <c:v>45505</c:v>
                </c:pt>
                <c:pt idx="188">
                  <c:v>45536</c:v>
                </c:pt>
                <c:pt idx="189">
                  <c:v>45566</c:v>
                </c:pt>
                <c:pt idx="190">
                  <c:v>45597</c:v>
                </c:pt>
                <c:pt idx="191">
                  <c:v>45627</c:v>
                </c:pt>
                <c:pt idx="192">
                  <c:v>45658</c:v>
                </c:pt>
              </c:numCache>
            </c:numRef>
          </c:cat>
          <c:val>
            <c:numRef>
              <c:f>FICs_Agregados_Mensual!$I$31:$I$223</c:f>
              <c:numCache>
                <c:formatCode>_("$"\ * #,##0_);_("$"\ * \(#,##0\);_("$"\ * "-"??_);_(@_)</c:formatCode>
                <c:ptCount val="193"/>
                <c:pt idx="0">
                  <c:v>58999367.686760001</c:v>
                </c:pt>
                <c:pt idx="1">
                  <c:v>60405778.820280001</c:v>
                </c:pt>
                <c:pt idx="2">
                  <c:v>59137277.399889998</c:v>
                </c:pt>
                <c:pt idx="3">
                  <c:v>56964966.372360006</c:v>
                </c:pt>
                <c:pt idx="4">
                  <c:v>59492776.482129999</c:v>
                </c:pt>
                <c:pt idx="5">
                  <c:v>60913043.27059</c:v>
                </c:pt>
                <c:pt idx="6">
                  <c:v>64486469.469130002</c:v>
                </c:pt>
                <c:pt idx="7">
                  <c:v>63475807.938140005</c:v>
                </c:pt>
                <c:pt idx="8">
                  <c:v>65073515.135049999</c:v>
                </c:pt>
                <c:pt idx="9">
                  <c:v>67672284.069580004</c:v>
                </c:pt>
                <c:pt idx="10">
                  <c:v>68440998.473660007</c:v>
                </c:pt>
                <c:pt idx="11">
                  <c:v>65747994.242360003</c:v>
                </c:pt>
                <c:pt idx="12">
                  <c:v>69305725.95431</c:v>
                </c:pt>
                <c:pt idx="13">
                  <c:v>70880759.204400003</c:v>
                </c:pt>
                <c:pt idx="14">
                  <c:v>71469459.61372</c:v>
                </c:pt>
                <c:pt idx="15">
                  <c:v>70847211.960030004</c:v>
                </c:pt>
                <c:pt idx="16">
                  <c:v>70645167.235929996</c:v>
                </c:pt>
                <c:pt idx="17">
                  <c:v>71856536.453030005</c:v>
                </c:pt>
                <c:pt idx="18">
                  <c:v>72032667.789719999</c:v>
                </c:pt>
                <c:pt idx="19">
                  <c:v>71298447.382200003</c:v>
                </c:pt>
                <c:pt idx="20">
                  <c:v>72611229.804159999</c:v>
                </c:pt>
                <c:pt idx="21">
                  <c:v>74425012.581060007</c:v>
                </c:pt>
                <c:pt idx="22">
                  <c:v>76665094.552850008</c:v>
                </c:pt>
                <c:pt idx="23">
                  <c:v>78306142.612120003</c:v>
                </c:pt>
                <c:pt idx="24">
                  <c:v>79376902.141570002</c:v>
                </c:pt>
                <c:pt idx="25">
                  <c:v>82855125.663589999</c:v>
                </c:pt>
                <c:pt idx="26">
                  <c:v>85010576.000479996</c:v>
                </c:pt>
                <c:pt idx="27">
                  <c:v>82318818.98864001</c:v>
                </c:pt>
                <c:pt idx="28">
                  <c:v>87172125.69352001</c:v>
                </c:pt>
                <c:pt idx="29">
                  <c:v>88317380.739600003</c:v>
                </c:pt>
                <c:pt idx="30">
                  <c:v>87627158.970310003</c:v>
                </c:pt>
                <c:pt idx="31">
                  <c:v>91374682.800139993</c:v>
                </c:pt>
                <c:pt idx="32">
                  <c:v>88529234.728390008</c:v>
                </c:pt>
                <c:pt idx="33">
                  <c:v>91517505.22563</c:v>
                </c:pt>
                <c:pt idx="34">
                  <c:v>95502293.755439997</c:v>
                </c:pt>
                <c:pt idx="35">
                  <c:v>95919744</c:v>
                </c:pt>
                <c:pt idx="36">
                  <c:v>96429813.540179998</c:v>
                </c:pt>
                <c:pt idx="37">
                  <c:v>101002712.6295</c:v>
                </c:pt>
                <c:pt idx="38">
                  <c:v>100150619</c:v>
                </c:pt>
                <c:pt idx="39">
                  <c:v>96711407.202959999</c:v>
                </c:pt>
                <c:pt idx="40">
                  <c:v>99087467.959509999</c:v>
                </c:pt>
                <c:pt idx="41">
                  <c:v>97535090</c:v>
                </c:pt>
                <c:pt idx="42">
                  <c:v>94633321.371779993</c:v>
                </c:pt>
                <c:pt idx="43">
                  <c:v>99284188.862859994</c:v>
                </c:pt>
                <c:pt idx="44">
                  <c:v>99622220.756310001</c:v>
                </c:pt>
                <c:pt idx="45">
                  <c:v>104358590.85809</c:v>
                </c:pt>
                <c:pt idx="46">
                  <c:v>107111414.94933</c:v>
                </c:pt>
                <c:pt idx="47">
                  <c:v>110750588.8053</c:v>
                </c:pt>
                <c:pt idx="48">
                  <c:v>109182797.98110001</c:v>
                </c:pt>
                <c:pt idx="49">
                  <c:v>112707815.09421001</c:v>
                </c:pt>
                <c:pt idx="50">
                  <c:v>114356257.36347</c:v>
                </c:pt>
                <c:pt idx="51">
                  <c:v>112533114.73311</c:v>
                </c:pt>
                <c:pt idx="52">
                  <c:v>118386119.19378999</c:v>
                </c:pt>
                <c:pt idx="53">
                  <c:v>120861072.92225</c:v>
                </c:pt>
                <c:pt idx="54">
                  <c:v>125752507.02761999</c:v>
                </c:pt>
                <c:pt idx="55">
                  <c:v>126871339.6928</c:v>
                </c:pt>
                <c:pt idx="56">
                  <c:v>123946270.66304</c:v>
                </c:pt>
                <c:pt idx="57">
                  <c:v>129674911.51258999</c:v>
                </c:pt>
                <c:pt idx="58">
                  <c:v>132565745.25807001</c:v>
                </c:pt>
                <c:pt idx="59">
                  <c:v>131616929.59995</c:v>
                </c:pt>
                <c:pt idx="60">
                  <c:v>132558811</c:v>
                </c:pt>
                <c:pt idx="61">
                  <c:v>138509031.45431</c:v>
                </c:pt>
                <c:pt idx="62">
                  <c:v>136817273.96164998</c:v>
                </c:pt>
                <c:pt idx="63">
                  <c:v>137554847.30482998</c:v>
                </c:pt>
                <c:pt idx="64">
                  <c:v>137008074.28042999</c:v>
                </c:pt>
                <c:pt idx="65">
                  <c:v>138429028.96531001</c:v>
                </c:pt>
                <c:pt idx="66">
                  <c:v>141652000</c:v>
                </c:pt>
                <c:pt idx="67">
                  <c:v>141508000</c:v>
                </c:pt>
                <c:pt idx="68">
                  <c:v>141003775.67685002</c:v>
                </c:pt>
                <c:pt idx="69">
                  <c:v>141003775.67685002</c:v>
                </c:pt>
                <c:pt idx="70">
                  <c:v>141050657.7049</c:v>
                </c:pt>
                <c:pt idx="71">
                  <c:v>136815000</c:v>
                </c:pt>
                <c:pt idx="72">
                  <c:v>136815012.00207001</c:v>
                </c:pt>
                <c:pt idx="73">
                  <c:v>144696890.02333999</c:v>
                </c:pt>
                <c:pt idx="74">
                  <c:v>143546680.67945999</c:v>
                </c:pt>
                <c:pt idx="75">
                  <c:v>142640978.20295</c:v>
                </c:pt>
                <c:pt idx="76">
                  <c:v>144067660.41102999</c:v>
                </c:pt>
                <c:pt idx="77">
                  <c:v>144099449.31501999</c:v>
                </c:pt>
                <c:pt idx="78">
                  <c:v>149762182.06448001</c:v>
                </c:pt>
                <c:pt idx="79">
                  <c:v>152216129.23146999</c:v>
                </c:pt>
                <c:pt idx="80">
                  <c:v>152612486.17357001</c:v>
                </c:pt>
                <c:pt idx="81">
                  <c:v>159196192.02111</c:v>
                </c:pt>
                <c:pt idx="82">
                  <c:v>158519924.95453</c:v>
                </c:pt>
                <c:pt idx="83">
                  <c:v>157725448.26956001</c:v>
                </c:pt>
                <c:pt idx="84">
                  <c:v>157475605.49245</c:v>
                </c:pt>
                <c:pt idx="85">
                  <c:v>163541609.01757997</c:v>
                </c:pt>
                <c:pt idx="86">
                  <c:v>162117145.79344001</c:v>
                </c:pt>
                <c:pt idx="87">
                  <c:v>159833273.33129001</c:v>
                </c:pt>
                <c:pt idx="88">
                  <c:v>156878031.23886999</c:v>
                </c:pt>
                <c:pt idx="89">
                  <c:v>156521975.20185998</c:v>
                </c:pt>
                <c:pt idx="90">
                  <c:v>154596652.03534001</c:v>
                </c:pt>
                <c:pt idx="91">
                  <c:v>153476072.00273001</c:v>
                </c:pt>
                <c:pt idx="92">
                  <c:v>150778144.58590999</c:v>
                </c:pt>
                <c:pt idx="93">
                  <c:v>150721044.64984</c:v>
                </c:pt>
                <c:pt idx="94">
                  <c:v>160646159.22107002</c:v>
                </c:pt>
                <c:pt idx="95">
                  <c:v>155649773.74535999</c:v>
                </c:pt>
                <c:pt idx="96">
                  <c:v>155244726.49646997</c:v>
                </c:pt>
                <c:pt idx="97">
                  <c:v>158251548.56944001</c:v>
                </c:pt>
                <c:pt idx="98">
                  <c:v>156647290.93734998</c:v>
                </c:pt>
                <c:pt idx="99">
                  <c:v>159780567.33045</c:v>
                </c:pt>
                <c:pt idx="100">
                  <c:v>158115214.36444998</c:v>
                </c:pt>
                <c:pt idx="101">
                  <c:v>161349013.03947002</c:v>
                </c:pt>
                <c:pt idx="102">
                  <c:v>163885549.64399001</c:v>
                </c:pt>
                <c:pt idx="103">
                  <c:v>159638000</c:v>
                </c:pt>
                <c:pt idx="104">
                  <c:v>159527528.20019999</c:v>
                </c:pt>
                <c:pt idx="105">
                  <c:v>161040018.38582</c:v>
                </c:pt>
                <c:pt idx="106">
                  <c:v>160113329.65068001</c:v>
                </c:pt>
                <c:pt idx="107">
                  <c:v>168742902.48256999</c:v>
                </c:pt>
                <c:pt idx="108">
                  <c:v>162781465.04876</c:v>
                </c:pt>
                <c:pt idx="109">
                  <c:v>164930800.36794001</c:v>
                </c:pt>
                <c:pt idx="110">
                  <c:v>169103161.44557998</c:v>
                </c:pt>
                <c:pt idx="111">
                  <c:v>166258678.91869003</c:v>
                </c:pt>
                <c:pt idx="112">
                  <c:v>165106317.22332999</c:v>
                </c:pt>
                <c:pt idx="113">
                  <c:v>167988914.57272002</c:v>
                </c:pt>
                <c:pt idx="114">
                  <c:v>171789954.91642001</c:v>
                </c:pt>
                <c:pt idx="115">
                  <c:v>173528210.84688002</c:v>
                </c:pt>
                <c:pt idx="116">
                  <c:v>169253761.11145002</c:v>
                </c:pt>
                <c:pt idx="117">
                  <c:v>173540048.10857999</c:v>
                </c:pt>
                <c:pt idx="118">
                  <c:v>179733646.90303999</c:v>
                </c:pt>
                <c:pt idx="119">
                  <c:v>177202446.74423</c:v>
                </c:pt>
                <c:pt idx="120">
                  <c:v>179357673.56344998</c:v>
                </c:pt>
                <c:pt idx="121">
                  <c:v>181126226.12658</c:v>
                </c:pt>
                <c:pt idx="122">
                  <c:v>182418243.40577999</c:v>
                </c:pt>
                <c:pt idx="123">
                  <c:v>182670636.20507002</c:v>
                </c:pt>
                <c:pt idx="124">
                  <c:v>183449047.24583</c:v>
                </c:pt>
                <c:pt idx="125">
                  <c:v>185288152.78467998</c:v>
                </c:pt>
                <c:pt idx="126">
                  <c:v>187040794.64495999</c:v>
                </c:pt>
                <c:pt idx="127">
                  <c:v>187718162.03941</c:v>
                </c:pt>
                <c:pt idx="128">
                  <c:v>186094828.69324002</c:v>
                </c:pt>
                <c:pt idx="129">
                  <c:v>189857556.14085001</c:v>
                </c:pt>
                <c:pt idx="130">
                  <c:v>200422018.16260001</c:v>
                </c:pt>
                <c:pt idx="131">
                  <c:v>199894729.52733999</c:v>
                </c:pt>
                <c:pt idx="132">
                  <c:v>196356438.80667999</c:v>
                </c:pt>
                <c:pt idx="133">
                  <c:v>199894729.52733999</c:v>
                </c:pt>
                <c:pt idx="134">
                  <c:v>216350021.86380002</c:v>
                </c:pt>
                <c:pt idx="135">
                  <c:v>230976315.94701999</c:v>
                </c:pt>
                <c:pt idx="136">
                  <c:v>233257059.36404002</c:v>
                </c:pt>
                <c:pt idx="137">
                  <c:v>233812487.65959001</c:v>
                </c:pt>
                <c:pt idx="138">
                  <c:v>232065276.19554999</c:v>
                </c:pt>
                <c:pt idx="139">
                  <c:v>235247476.87803</c:v>
                </c:pt>
                <c:pt idx="140">
                  <c:v>235949000.32039002</c:v>
                </c:pt>
                <c:pt idx="141">
                  <c:v>240542801.84018001</c:v>
                </c:pt>
                <c:pt idx="142">
                  <c:v>243587611</c:v>
                </c:pt>
                <c:pt idx="143">
                  <c:v>248280374</c:v>
                </c:pt>
                <c:pt idx="144">
                  <c:v>245989536.53619999</c:v>
                </c:pt>
                <c:pt idx="145">
                  <c:v>247634786</c:v>
                </c:pt>
                <c:pt idx="146">
                  <c:v>253972084</c:v>
                </c:pt>
                <c:pt idx="147">
                  <c:v>258528935.70299</c:v>
                </c:pt>
                <c:pt idx="148">
                  <c:v>256045714.50542</c:v>
                </c:pt>
                <c:pt idx="149">
                  <c:v>263747857</c:v>
                </c:pt>
                <c:pt idx="150">
                  <c:v>269779754</c:v>
                </c:pt>
                <c:pt idx="151">
                  <c:v>266382741</c:v>
                </c:pt>
                <c:pt idx="152">
                  <c:v>265340930.65296003</c:v>
                </c:pt>
                <c:pt idx="153">
                  <c:v>274603529.33914</c:v>
                </c:pt>
                <c:pt idx="154">
                  <c:v>278102468</c:v>
                </c:pt>
                <c:pt idx="155">
                  <c:v>296468474.05326998</c:v>
                </c:pt>
                <c:pt idx="156">
                  <c:v>290460000</c:v>
                </c:pt>
                <c:pt idx="157">
                  <c:v>289480534.35371</c:v>
                </c:pt>
                <c:pt idx="158">
                  <c:v>294771000</c:v>
                </c:pt>
                <c:pt idx="159">
                  <c:v>295167185.05176002</c:v>
                </c:pt>
                <c:pt idx="160">
                  <c:v>289415413.80101001</c:v>
                </c:pt>
                <c:pt idx="161">
                  <c:v>300341368.31224</c:v>
                </c:pt>
                <c:pt idx="162">
                  <c:v>301162159</c:v>
                </c:pt>
                <c:pt idx="163">
                  <c:v>296806338</c:v>
                </c:pt>
                <c:pt idx="164">
                  <c:v>291117220</c:v>
                </c:pt>
                <c:pt idx="165">
                  <c:v>291744108</c:v>
                </c:pt>
                <c:pt idx="166">
                  <c:v>296488410</c:v>
                </c:pt>
                <c:pt idx="167">
                  <c:v>297374471</c:v>
                </c:pt>
                <c:pt idx="168">
                  <c:v>285972969</c:v>
                </c:pt>
                <c:pt idx="169">
                  <c:v>287511755.6293</c:v>
                </c:pt>
                <c:pt idx="170">
                  <c:v>272947235</c:v>
                </c:pt>
                <c:pt idx="171">
                  <c:v>268163791.26288998</c:v>
                </c:pt>
                <c:pt idx="172">
                  <c:v>266072841</c:v>
                </c:pt>
                <c:pt idx="173">
                  <c:v>271483690.43396002</c:v>
                </c:pt>
                <c:pt idx="174">
                  <c:v>264834171.46669999</c:v>
                </c:pt>
                <c:pt idx="175">
                  <c:v>269638289.83850998</c:v>
                </c:pt>
                <c:pt idx="176">
                  <c:v>270326709</c:v>
                </c:pt>
                <c:pt idx="177">
                  <c:v>280443084</c:v>
                </c:pt>
                <c:pt idx="178">
                  <c:v>286427341</c:v>
                </c:pt>
                <c:pt idx="179">
                  <c:v>286554029</c:v>
                </c:pt>
                <c:pt idx="180">
                  <c:v>284303275</c:v>
                </c:pt>
                <c:pt idx="181">
                  <c:v>292566725</c:v>
                </c:pt>
                <c:pt idx="182">
                  <c:v>288161569</c:v>
                </c:pt>
                <c:pt idx="183">
                  <c:v>289064699</c:v>
                </c:pt>
                <c:pt idx="184">
                  <c:v>291195207</c:v>
                </c:pt>
                <c:pt idx="185">
                  <c:v>300428132</c:v>
                </c:pt>
                <c:pt idx="186">
                  <c:v>298627940</c:v>
                </c:pt>
                <c:pt idx="187">
                  <c:v>300777990</c:v>
                </c:pt>
                <c:pt idx="188">
                  <c:v>290474399</c:v>
                </c:pt>
                <c:pt idx="189">
                  <c:v>303533813</c:v>
                </c:pt>
                <c:pt idx="190">
                  <c:v>314152070</c:v>
                </c:pt>
                <c:pt idx="191">
                  <c:v>316174176</c:v>
                </c:pt>
                <c:pt idx="192">
                  <c:v>306376000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B9-448A-9F44-891A7CF4C881}"/>
            </c:ext>
          </c:extLst>
        </c:ser>
        <c:ser>
          <c:idx val="5"/>
          <c:order val="5"/>
          <c:tx>
            <c:strRef>
              <c:f>FICs_Agregados_Mensual!$J$6</c:f>
              <c:strCache>
                <c:ptCount val="1"/>
                <c:pt idx="0">
                  <c:v>CDT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marker>
            <c:symbol val="none"/>
          </c:marker>
          <c:cat>
            <c:numRef>
              <c:f>FICs_Agregados_Mensual!$C$31:$C$223</c:f>
              <c:numCache>
                <c:formatCode>mmm\-yy</c:formatCode>
                <c:ptCount val="193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  <c:pt idx="119">
                  <c:v>43435</c:v>
                </c:pt>
                <c:pt idx="120">
                  <c:v>43466</c:v>
                </c:pt>
                <c:pt idx="121">
                  <c:v>43497</c:v>
                </c:pt>
                <c:pt idx="122">
                  <c:v>43525</c:v>
                </c:pt>
                <c:pt idx="123">
                  <c:v>43556</c:v>
                </c:pt>
                <c:pt idx="124">
                  <c:v>43586</c:v>
                </c:pt>
                <c:pt idx="125">
                  <c:v>43617</c:v>
                </c:pt>
                <c:pt idx="126">
                  <c:v>43647</c:v>
                </c:pt>
                <c:pt idx="127">
                  <c:v>43678</c:v>
                </c:pt>
                <c:pt idx="128">
                  <c:v>43709</c:v>
                </c:pt>
                <c:pt idx="129">
                  <c:v>43739</c:v>
                </c:pt>
                <c:pt idx="130">
                  <c:v>43770</c:v>
                </c:pt>
                <c:pt idx="131">
                  <c:v>43800</c:v>
                </c:pt>
                <c:pt idx="132">
                  <c:v>43831</c:v>
                </c:pt>
                <c:pt idx="133">
                  <c:v>43862</c:v>
                </c:pt>
                <c:pt idx="134">
                  <c:v>43891</c:v>
                </c:pt>
                <c:pt idx="135">
                  <c:v>43922</c:v>
                </c:pt>
                <c:pt idx="136">
                  <c:v>43952</c:v>
                </c:pt>
                <c:pt idx="137">
                  <c:v>43983</c:v>
                </c:pt>
                <c:pt idx="138">
                  <c:v>44013</c:v>
                </c:pt>
                <c:pt idx="139">
                  <c:v>44044</c:v>
                </c:pt>
                <c:pt idx="140">
                  <c:v>44075</c:v>
                </c:pt>
                <c:pt idx="141">
                  <c:v>44105</c:v>
                </c:pt>
                <c:pt idx="142">
                  <c:v>44165</c:v>
                </c:pt>
                <c:pt idx="143">
                  <c:v>44196</c:v>
                </c:pt>
                <c:pt idx="144">
                  <c:v>44227</c:v>
                </c:pt>
                <c:pt idx="145">
                  <c:v>44255</c:v>
                </c:pt>
                <c:pt idx="146">
                  <c:v>44286</c:v>
                </c:pt>
                <c:pt idx="147">
                  <c:v>44316</c:v>
                </c:pt>
                <c:pt idx="148">
                  <c:v>44347</c:v>
                </c:pt>
                <c:pt idx="149">
                  <c:v>44377</c:v>
                </c:pt>
                <c:pt idx="150">
                  <c:v>44408</c:v>
                </c:pt>
                <c:pt idx="151">
                  <c:v>44439</c:v>
                </c:pt>
                <c:pt idx="152">
                  <c:v>44469</c:v>
                </c:pt>
                <c:pt idx="153">
                  <c:v>44500</c:v>
                </c:pt>
                <c:pt idx="154">
                  <c:v>44530</c:v>
                </c:pt>
                <c:pt idx="155">
                  <c:v>44561</c:v>
                </c:pt>
                <c:pt idx="156">
                  <c:v>44562</c:v>
                </c:pt>
                <c:pt idx="157">
                  <c:v>44593</c:v>
                </c:pt>
                <c:pt idx="158">
                  <c:v>44621</c:v>
                </c:pt>
                <c:pt idx="159">
                  <c:v>44652</c:v>
                </c:pt>
                <c:pt idx="160">
                  <c:v>44682</c:v>
                </c:pt>
                <c:pt idx="161">
                  <c:v>44713</c:v>
                </c:pt>
                <c:pt idx="162">
                  <c:v>44743</c:v>
                </c:pt>
                <c:pt idx="163">
                  <c:v>44774</c:v>
                </c:pt>
                <c:pt idx="164">
                  <c:v>44805</c:v>
                </c:pt>
                <c:pt idx="165">
                  <c:v>44835</c:v>
                </c:pt>
                <c:pt idx="166">
                  <c:v>44866</c:v>
                </c:pt>
                <c:pt idx="167">
                  <c:v>44896</c:v>
                </c:pt>
                <c:pt idx="168">
                  <c:v>44927</c:v>
                </c:pt>
                <c:pt idx="169">
                  <c:v>44958</c:v>
                </c:pt>
                <c:pt idx="170">
                  <c:v>44986</c:v>
                </c:pt>
                <c:pt idx="171">
                  <c:v>45017</c:v>
                </c:pt>
                <c:pt idx="172">
                  <c:v>45047</c:v>
                </c:pt>
                <c:pt idx="173">
                  <c:v>45078</c:v>
                </c:pt>
                <c:pt idx="174">
                  <c:v>45108</c:v>
                </c:pt>
                <c:pt idx="175">
                  <c:v>45139</c:v>
                </c:pt>
                <c:pt idx="176">
                  <c:v>45170</c:v>
                </c:pt>
                <c:pt idx="177">
                  <c:v>45200</c:v>
                </c:pt>
                <c:pt idx="178">
                  <c:v>45231</c:v>
                </c:pt>
                <c:pt idx="179">
                  <c:v>45261</c:v>
                </c:pt>
                <c:pt idx="180">
                  <c:v>45292</c:v>
                </c:pt>
                <c:pt idx="181">
                  <c:v>45323</c:v>
                </c:pt>
                <c:pt idx="182">
                  <c:v>45352</c:v>
                </c:pt>
                <c:pt idx="183">
                  <c:v>45383</c:v>
                </c:pt>
                <c:pt idx="184">
                  <c:v>45413</c:v>
                </c:pt>
                <c:pt idx="185">
                  <c:v>45444</c:v>
                </c:pt>
                <c:pt idx="186">
                  <c:v>45474</c:v>
                </c:pt>
                <c:pt idx="187">
                  <c:v>45505</c:v>
                </c:pt>
                <c:pt idx="188">
                  <c:v>45536</c:v>
                </c:pt>
                <c:pt idx="189">
                  <c:v>45566</c:v>
                </c:pt>
                <c:pt idx="190">
                  <c:v>45597</c:v>
                </c:pt>
                <c:pt idx="191">
                  <c:v>45627</c:v>
                </c:pt>
                <c:pt idx="192">
                  <c:v>45658</c:v>
                </c:pt>
              </c:numCache>
            </c:numRef>
          </c:cat>
          <c:val>
            <c:numRef>
              <c:f>FICs_Agregados_Mensual!$J$31:$J$223</c:f>
              <c:numCache>
                <c:formatCode>_("$"\ * #,##0_);_("$"\ * \(#,##0\);_("$"\ * "-"??_);_(@_)</c:formatCode>
                <c:ptCount val="193"/>
                <c:pt idx="0">
                  <c:v>63877394.024890006</c:v>
                </c:pt>
                <c:pt idx="1">
                  <c:v>65534380.711840004</c:v>
                </c:pt>
                <c:pt idx="2">
                  <c:v>66499801.411849998</c:v>
                </c:pt>
                <c:pt idx="3">
                  <c:v>65635299.329159997</c:v>
                </c:pt>
                <c:pt idx="4">
                  <c:v>65895170.218710005</c:v>
                </c:pt>
                <c:pt idx="5">
                  <c:v>65133059.461149998</c:v>
                </c:pt>
                <c:pt idx="6">
                  <c:v>63910383.94906</c:v>
                </c:pt>
                <c:pt idx="7">
                  <c:v>62251898.303290002</c:v>
                </c:pt>
                <c:pt idx="8">
                  <c:v>60908624.489330001</c:v>
                </c:pt>
                <c:pt idx="9">
                  <c:v>60562742.887460001</c:v>
                </c:pt>
                <c:pt idx="10">
                  <c:v>60197481.155939996</c:v>
                </c:pt>
                <c:pt idx="11">
                  <c:v>59311640.164130002</c:v>
                </c:pt>
                <c:pt idx="12">
                  <c:v>59022895.071890004</c:v>
                </c:pt>
                <c:pt idx="13">
                  <c:v>59472247.06566</c:v>
                </c:pt>
                <c:pt idx="14">
                  <c:v>57851242.755180001</c:v>
                </c:pt>
                <c:pt idx="15">
                  <c:v>57735039.024960004</c:v>
                </c:pt>
                <c:pt idx="16">
                  <c:v>58048404.334689997</c:v>
                </c:pt>
                <c:pt idx="17">
                  <c:v>59077438.757710002</c:v>
                </c:pt>
                <c:pt idx="18">
                  <c:v>59235603.293790005</c:v>
                </c:pt>
                <c:pt idx="19">
                  <c:v>60053578.290720001</c:v>
                </c:pt>
                <c:pt idx="20">
                  <c:v>60156407.54518</c:v>
                </c:pt>
                <c:pt idx="21">
                  <c:v>59484867.202380002</c:v>
                </c:pt>
                <c:pt idx="22">
                  <c:v>58441211.554690003</c:v>
                </c:pt>
                <c:pt idx="23">
                  <c:v>55481322.6994</c:v>
                </c:pt>
                <c:pt idx="24">
                  <c:v>56468354.569449998</c:v>
                </c:pt>
                <c:pt idx="25">
                  <c:v>58066057.509939998</c:v>
                </c:pt>
                <c:pt idx="26">
                  <c:v>58536112.764630005</c:v>
                </c:pt>
                <c:pt idx="27">
                  <c:v>59218987.735700004</c:v>
                </c:pt>
                <c:pt idx="28">
                  <c:v>59206285.33952</c:v>
                </c:pt>
                <c:pt idx="29">
                  <c:v>60632244.817439996</c:v>
                </c:pt>
                <c:pt idx="30">
                  <c:v>61184870.919260003</c:v>
                </c:pt>
                <c:pt idx="31">
                  <c:v>64138804.273560002</c:v>
                </c:pt>
                <c:pt idx="32">
                  <c:v>65335826.715950005</c:v>
                </c:pt>
                <c:pt idx="33">
                  <c:v>65586962.022399992</c:v>
                </c:pt>
                <c:pt idx="34">
                  <c:v>67109432.547260001</c:v>
                </c:pt>
                <c:pt idx="35">
                  <c:v>68235861</c:v>
                </c:pt>
                <c:pt idx="36">
                  <c:v>71134244.38677001</c:v>
                </c:pt>
                <c:pt idx="37">
                  <c:v>73897067.082179993</c:v>
                </c:pt>
                <c:pt idx="38">
                  <c:v>75192619</c:v>
                </c:pt>
                <c:pt idx="39">
                  <c:v>76553414.136859998</c:v>
                </c:pt>
                <c:pt idx="40">
                  <c:v>78272819.151030004</c:v>
                </c:pt>
                <c:pt idx="41">
                  <c:v>79427656</c:v>
                </c:pt>
                <c:pt idx="42">
                  <c:v>82178131.299309999</c:v>
                </c:pt>
                <c:pt idx="43">
                  <c:v>84293159.573909998</c:v>
                </c:pt>
                <c:pt idx="44">
                  <c:v>86273608.494269997</c:v>
                </c:pt>
                <c:pt idx="45">
                  <c:v>87001274.10611999</c:v>
                </c:pt>
                <c:pt idx="46">
                  <c:v>86660359.790020004</c:v>
                </c:pt>
                <c:pt idx="47">
                  <c:v>87369641.716030002</c:v>
                </c:pt>
                <c:pt idx="48">
                  <c:v>90615049.291950002</c:v>
                </c:pt>
                <c:pt idx="49">
                  <c:v>92434040.154399991</c:v>
                </c:pt>
                <c:pt idx="50">
                  <c:v>92680012.268800005</c:v>
                </c:pt>
                <c:pt idx="51">
                  <c:v>93226256.238220006</c:v>
                </c:pt>
                <c:pt idx="52">
                  <c:v>92468633.061350003</c:v>
                </c:pt>
                <c:pt idx="53">
                  <c:v>91484124.389990002</c:v>
                </c:pt>
                <c:pt idx="54">
                  <c:v>90763716.528490007</c:v>
                </c:pt>
                <c:pt idx="55">
                  <c:v>92441495.7641</c:v>
                </c:pt>
                <c:pt idx="56">
                  <c:v>94694686.715639994</c:v>
                </c:pt>
                <c:pt idx="57">
                  <c:v>96800721.470559999</c:v>
                </c:pt>
                <c:pt idx="58">
                  <c:v>97042379.371789992</c:v>
                </c:pt>
                <c:pt idx="59">
                  <c:v>95773066.763889998</c:v>
                </c:pt>
                <c:pt idx="60">
                  <c:v>98518081</c:v>
                </c:pt>
                <c:pt idx="61">
                  <c:v>100065132.39612</c:v>
                </c:pt>
                <c:pt idx="62">
                  <c:v>100541868.89894</c:v>
                </c:pt>
                <c:pt idx="63">
                  <c:v>100516933.78830001</c:v>
                </c:pt>
                <c:pt idx="64">
                  <c:v>101154120.94237</c:v>
                </c:pt>
                <c:pt idx="65">
                  <c:v>101220614.50567999</c:v>
                </c:pt>
                <c:pt idx="66">
                  <c:v>102464000</c:v>
                </c:pt>
                <c:pt idx="67">
                  <c:v>103457000</c:v>
                </c:pt>
                <c:pt idx="68">
                  <c:v>106475441.81671999</c:v>
                </c:pt>
                <c:pt idx="69">
                  <c:v>106475441.81671999</c:v>
                </c:pt>
                <c:pt idx="70">
                  <c:v>107070411.69212</c:v>
                </c:pt>
                <c:pt idx="71">
                  <c:v>107117082.01661</c:v>
                </c:pt>
                <c:pt idx="72">
                  <c:v>109331074.05753</c:v>
                </c:pt>
                <c:pt idx="73">
                  <c:v>112547249.86245</c:v>
                </c:pt>
                <c:pt idx="74">
                  <c:v>112885686.92044</c:v>
                </c:pt>
                <c:pt idx="75">
                  <c:v>114295912.4675</c:v>
                </c:pt>
                <c:pt idx="76">
                  <c:v>117095747.47961999</c:v>
                </c:pt>
                <c:pt idx="77">
                  <c:v>117576199.72549</c:v>
                </c:pt>
                <c:pt idx="78">
                  <c:v>118118438.80836999</c:v>
                </c:pt>
                <c:pt idx="79">
                  <c:v>119114602.0818</c:v>
                </c:pt>
                <c:pt idx="80">
                  <c:v>119116749.00173</c:v>
                </c:pt>
                <c:pt idx="81">
                  <c:v>119793024.51364</c:v>
                </c:pt>
                <c:pt idx="82">
                  <c:v>119681100.35927001</c:v>
                </c:pt>
                <c:pt idx="83">
                  <c:v>120756047.93046001</c:v>
                </c:pt>
                <c:pt idx="84">
                  <c:v>122975254.61938001</c:v>
                </c:pt>
                <c:pt idx="85">
                  <c:v>126254546.72297999</c:v>
                </c:pt>
                <c:pt idx="86">
                  <c:v>131244339.22280002</c:v>
                </c:pt>
                <c:pt idx="87">
                  <c:v>135771123.4998</c:v>
                </c:pt>
                <c:pt idx="88">
                  <c:v>140527045.01226002</c:v>
                </c:pt>
                <c:pt idx="89">
                  <c:v>145130344.44464001</c:v>
                </c:pt>
                <c:pt idx="90">
                  <c:v>148404415.74316001</c:v>
                </c:pt>
                <c:pt idx="91">
                  <c:v>152277396.69863001</c:v>
                </c:pt>
                <c:pt idx="92">
                  <c:v>154187082.64664</c:v>
                </c:pt>
                <c:pt idx="93">
                  <c:v>153731885.97364002</c:v>
                </c:pt>
                <c:pt idx="94">
                  <c:v>150647315.5388</c:v>
                </c:pt>
                <c:pt idx="95">
                  <c:v>150549237.16973999</c:v>
                </c:pt>
                <c:pt idx="96">
                  <c:v>153886811.68832999</c:v>
                </c:pt>
                <c:pt idx="97">
                  <c:v>155310289.14979002</c:v>
                </c:pt>
                <c:pt idx="98">
                  <c:v>158821173.03136</c:v>
                </c:pt>
                <c:pt idx="99">
                  <c:v>159434119.36924002</c:v>
                </c:pt>
                <c:pt idx="100">
                  <c:v>161414965.03965998</c:v>
                </c:pt>
                <c:pt idx="101">
                  <c:v>160671195.13117999</c:v>
                </c:pt>
                <c:pt idx="102">
                  <c:v>159803990.50724</c:v>
                </c:pt>
                <c:pt idx="103">
                  <c:v>160059000</c:v>
                </c:pt>
                <c:pt idx="104">
                  <c:v>161996651.34814</c:v>
                </c:pt>
                <c:pt idx="105">
                  <c:v>161758053.27434</c:v>
                </c:pt>
                <c:pt idx="106">
                  <c:v>161726673.16345999</c:v>
                </c:pt>
                <c:pt idx="107">
                  <c:v>159841329.56896999</c:v>
                </c:pt>
                <c:pt idx="108">
                  <c:v>162535157.78509</c:v>
                </c:pt>
                <c:pt idx="109">
                  <c:v>165943798.48120001</c:v>
                </c:pt>
                <c:pt idx="110">
                  <c:v>166672653.20291001</c:v>
                </c:pt>
                <c:pt idx="111">
                  <c:v>169010131.16580999</c:v>
                </c:pt>
                <c:pt idx="112">
                  <c:v>170232145.25649002</c:v>
                </c:pt>
                <c:pt idx="113">
                  <c:v>168605713.63454002</c:v>
                </c:pt>
                <c:pt idx="114">
                  <c:v>167623407.94634002</c:v>
                </c:pt>
                <c:pt idx="115">
                  <c:v>167494515.74361002</c:v>
                </c:pt>
                <c:pt idx="116">
                  <c:v>167650153.72239</c:v>
                </c:pt>
                <c:pt idx="117">
                  <c:v>167193109.49739999</c:v>
                </c:pt>
                <c:pt idx="118">
                  <c:v>164906615.19434997</c:v>
                </c:pt>
                <c:pt idx="119">
                  <c:v>165546553.57243001</c:v>
                </c:pt>
                <c:pt idx="120">
                  <c:v>169137227.66249999</c:v>
                </c:pt>
                <c:pt idx="121">
                  <c:v>172655618.13066998</c:v>
                </c:pt>
                <c:pt idx="122">
                  <c:v>171353531.62856999</c:v>
                </c:pt>
                <c:pt idx="123">
                  <c:v>172132365.45596999</c:v>
                </c:pt>
                <c:pt idx="124">
                  <c:v>173388676.14746001</c:v>
                </c:pt>
                <c:pt idx="125">
                  <c:v>173744511.02296001</c:v>
                </c:pt>
                <c:pt idx="126">
                  <c:v>174724088.50397998</c:v>
                </c:pt>
                <c:pt idx="127">
                  <c:v>174863760.81952</c:v>
                </c:pt>
                <c:pt idx="128">
                  <c:v>176108385.56257999</c:v>
                </c:pt>
                <c:pt idx="129">
                  <c:v>175798830.41843998</c:v>
                </c:pt>
                <c:pt idx="130">
                  <c:v>171857691.00569001</c:v>
                </c:pt>
                <c:pt idx="131">
                  <c:v>171064162.48495001</c:v>
                </c:pt>
                <c:pt idx="132">
                  <c:v>176524939.06018001</c:v>
                </c:pt>
                <c:pt idx="133">
                  <c:v>178952079.98909</c:v>
                </c:pt>
                <c:pt idx="134">
                  <c:v>177306532.24614999</c:v>
                </c:pt>
                <c:pt idx="135">
                  <c:v>176509180.86528999</c:v>
                </c:pt>
                <c:pt idx="136">
                  <c:v>177928893.45256999</c:v>
                </c:pt>
                <c:pt idx="137">
                  <c:v>179459613.80721</c:v>
                </c:pt>
                <c:pt idx="138">
                  <c:v>180637653.77033001</c:v>
                </c:pt>
                <c:pt idx="139">
                  <c:v>171446008.64229</c:v>
                </c:pt>
                <c:pt idx="140">
                  <c:v>169443256.21702999</c:v>
                </c:pt>
                <c:pt idx="141">
                  <c:v>166235916.28670001</c:v>
                </c:pt>
                <c:pt idx="142">
                  <c:v>163166379</c:v>
                </c:pt>
                <c:pt idx="143">
                  <c:v>160920686</c:v>
                </c:pt>
                <c:pt idx="144">
                  <c:v>159757385.72170001</c:v>
                </c:pt>
                <c:pt idx="145">
                  <c:v>159332986</c:v>
                </c:pt>
                <c:pt idx="146">
                  <c:v>156181634</c:v>
                </c:pt>
                <c:pt idx="147">
                  <c:v>155233285.59253001</c:v>
                </c:pt>
                <c:pt idx="148">
                  <c:v>153626033.37546998</c:v>
                </c:pt>
                <c:pt idx="149">
                  <c:v>155424594</c:v>
                </c:pt>
                <c:pt idx="150">
                  <c:v>154847922</c:v>
                </c:pt>
                <c:pt idx="151">
                  <c:v>155147356</c:v>
                </c:pt>
                <c:pt idx="152">
                  <c:v>153619575.1151</c:v>
                </c:pt>
                <c:pt idx="153">
                  <c:v>152164828.52706</c:v>
                </c:pt>
                <c:pt idx="154">
                  <c:v>151506502</c:v>
                </c:pt>
                <c:pt idx="155">
                  <c:v>152580727</c:v>
                </c:pt>
                <c:pt idx="156">
                  <c:v>154786000</c:v>
                </c:pt>
                <c:pt idx="157">
                  <c:v>158286863.47804001</c:v>
                </c:pt>
                <c:pt idx="158">
                  <c:v>166642000</c:v>
                </c:pt>
                <c:pt idx="159">
                  <c:v>173214105.10124999</c:v>
                </c:pt>
                <c:pt idx="160">
                  <c:v>177977654.04268</c:v>
                </c:pt>
                <c:pt idx="161">
                  <c:v>184009667.85888001</c:v>
                </c:pt>
                <c:pt idx="162">
                  <c:v>188834180</c:v>
                </c:pt>
                <c:pt idx="163">
                  <c:v>199925525</c:v>
                </c:pt>
                <c:pt idx="164">
                  <c:v>208263233</c:v>
                </c:pt>
                <c:pt idx="165">
                  <c:v>212521800</c:v>
                </c:pt>
                <c:pt idx="166">
                  <c:v>217192227</c:v>
                </c:pt>
                <c:pt idx="167">
                  <c:v>227242142</c:v>
                </c:pt>
                <c:pt idx="168">
                  <c:v>239302201</c:v>
                </c:pt>
                <c:pt idx="169">
                  <c:v>259956801.01596999</c:v>
                </c:pt>
                <c:pt idx="170">
                  <c:v>270279142</c:v>
                </c:pt>
                <c:pt idx="171">
                  <c:v>271677117.92427999</c:v>
                </c:pt>
                <c:pt idx="172">
                  <c:v>276064508</c:v>
                </c:pt>
                <c:pt idx="173">
                  <c:v>282284596.86649001</c:v>
                </c:pt>
                <c:pt idx="174">
                  <c:v>290533159.15039003</c:v>
                </c:pt>
                <c:pt idx="175">
                  <c:v>294984688.83578998</c:v>
                </c:pt>
                <c:pt idx="176">
                  <c:v>295105809</c:v>
                </c:pt>
                <c:pt idx="177">
                  <c:v>291982035</c:v>
                </c:pt>
                <c:pt idx="178">
                  <c:v>294267453</c:v>
                </c:pt>
                <c:pt idx="179">
                  <c:v>294448188</c:v>
                </c:pt>
                <c:pt idx="180">
                  <c:v>299506523</c:v>
                </c:pt>
                <c:pt idx="181">
                  <c:v>300789170</c:v>
                </c:pt>
                <c:pt idx="182">
                  <c:v>302549861</c:v>
                </c:pt>
                <c:pt idx="183">
                  <c:v>302795283</c:v>
                </c:pt>
                <c:pt idx="184">
                  <c:v>305742693</c:v>
                </c:pt>
                <c:pt idx="185">
                  <c:v>308807308</c:v>
                </c:pt>
                <c:pt idx="186">
                  <c:v>310879444</c:v>
                </c:pt>
                <c:pt idx="187">
                  <c:v>311009892</c:v>
                </c:pt>
                <c:pt idx="188">
                  <c:v>312246503</c:v>
                </c:pt>
                <c:pt idx="189">
                  <c:v>311964878</c:v>
                </c:pt>
                <c:pt idx="190">
                  <c:v>311611786</c:v>
                </c:pt>
                <c:pt idx="191">
                  <c:v>309398118</c:v>
                </c:pt>
                <c:pt idx="192">
                  <c:v>315165000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B9-448A-9F44-891A7CF4C881}"/>
            </c:ext>
          </c:extLst>
        </c:ser>
        <c:ser>
          <c:idx val="7"/>
          <c:order val="6"/>
          <c:tx>
            <c:strRef>
              <c:f>FICs_Agregados_Mensual!$K$6</c:f>
              <c:strCache>
                <c:ptCount val="1"/>
                <c:pt idx="0">
                  <c:v>FPV 
(AFP + SF + ASEG)</c:v>
                </c:pt>
              </c:strCache>
            </c:strRef>
          </c:tx>
          <c:spPr>
            <a:ln w="15875" cap="rnd">
              <a:solidFill>
                <a:schemeClr val="accent2">
                  <a:lumMod val="60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marker>
            <c:symbol val="none"/>
          </c:marker>
          <c:cat>
            <c:numRef>
              <c:f>FICs_Agregados_Mensual!$C$31:$C$223</c:f>
              <c:numCache>
                <c:formatCode>mmm\-yy</c:formatCode>
                <c:ptCount val="193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  <c:pt idx="119">
                  <c:v>43435</c:v>
                </c:pt>
                <c:pt idx="120">
                  <c:v>43466</c:v>
                </c:pt>
                <c:pt idx="121">
                  <c:v>43497</c:v>
                </c:pt>
                <c:pt idx="122">
                  <c:v>43525</c:v>
                </c:pt>
                <c:pt idx="123">
                  <c:v>43556</c:v>
                </c:pt>
                <c:pt idx="124">
                  <c:v>43586</c:v>
                </c:pt>
                <c:pt idx="125">
                  <c:v>43617</c:v>
                </c:pt>
                <c:pt idx="126">
                  <c:v>43647</c:v>
                </c:pt>
                <c:pt idx="127">
                  <c:v>43678</c:v>
                </c:pt>
                <c:pt idx="128">
                  <c:v>43709</c:v>
                </c:pt>
                <c:pt idx="129">
                  <c:v>43739</c:v>
                </c:pt>
                <c:pt idx="130">
                  <c:v>43770</c:v>
                </c:pt>
                <c:pt idx="131">
                  <c:v>43800</c:v>
                </c:pt>
                <c:pt idx="132">
                  <c:v>43831</c:v>
                </c:pt>
                <c:pt idx="133">
                  <c:v>43862</c:v>
                </c:pt>
                <c:pt idx="134">
                  <c:v>43891</c:v>
                </c:pt>
                <c:pt idx="135">
                  <c:v>43922</c:v>
                </c:pt>
                <c:pt idx="136">
                  <c:v>43952</c:v>
                </c:pt>
                <c:pt idx="137">
                  <c:v>43983</c:v>
                </c:pt>
                <c:pt idx="138">
                  <c:v>44013</c:v>
                </c:pt>
                <c:pt idx="139">
                  <c:v>44044</c:v>
                </c:pt>
                <c:pt idx="140">
                  <c:v>44075</c:v>
                </c:pt>
                <c:pt idx="141">
                  <c:v>44105</c:v>
                </c:pt>
                <c:pt idx="142">
                  <c:v>44165</c:v>
                </c:pt>
                <c:pt idx="143">
                  <c:v>44196</c:v>
                </c:pt>
                <c:pt idx="144">
                  <c:v>44227</c:v>
                </c:pt>
                <c:pt idx="145">
                  <c:v>44255</c:v>
                </c:pt>
                <c:pt idx="146">
                  <c:v>44286</c:v>
                </c:pt>
                <c:pt idx="147">
                  <c:v>44316</c:v>
                </c:pt>
                <c:pt idx="148">
                  <c:v>44347</c:v>
                </c:pt>
                <c:pt idx="149">
                  <c:v>44377</c:v>
                </c:pt>
                <c:pt idx="150">
                  <c:v>44408</c:v>
                </c:pt>
                <c:pt idx="151">
                  <c:v>44439</c:v>
                </c:pt>
                <c:pt idx="152">
                  <c:v>44469</c:v>
                </c:pt>
                <c:pt idx="153">
                  <c:v>44500</c:v>
                </c:pt>
                <c:pt idx="154">
                  <c:v>44530</c:v>
                </c:pt>
                <c:pt idx="155">
                  <c:v>44561</c:v>
                </c:pt>
                <c:pt idx="156">
                  <c:v>44562</c:v>
                </c:pt>
                <c:pt idx="157">
                  <c:v>44593</c:v>
                </c:pt>
                <c:pt idx="158">
                  <c:v>44621</c:v>
                </c:pt>
                <c:pt idx="159">
                  <c:v>44652</c:v>
                </c:pt>
                <c:pt idx="160">
                  <c:v>44682</c:v>
                </c:pt>
                <c:pt idx="161">
                  <c:v>44713</c:v>
                </c:pt>
                <c:pt idx="162">
                  <c:v>44743</c:v>
                </c:pt>
                <c:pt idx="163">
                  <c:v>44774</c:v>
                </c:pt>
                <c:pt idx="164">
                  <c:v>44805</c:v>
                </c:pt>
                <c:pt idx="165">
                  <c:v>44835</c:v>
                </c:pt>
                <c:pt idx="166">
                  <c:v>44866</c:v>
                </c:pt>
                <c:pt idx="167">
                  <c:v>44896</c:v>
                </c:pt>
                <c:pt idx="168">
                  <c:v>44927</c:v>
                </c:pt>
                <c:pt idx="169">
                  <c:v>44958</c:v>
                </c:pt>
                <c:pt idx="170">
                  <c:v>44986</c:v>
                </c:pt>
                <c:pt idx="171">
                  <c:v>45017</c:v>
                </c:pt>
                <c:pt idx="172">
                  <c:v>45047</c:v>
                </c:pt>
                <c:pt idx="173">
                  <c:v>45078</c:v>
                </c:pt>
                <c:pt idx="174">
                  <c:v>45108</c:v>
                </c:pt>
                <c:pt idx="175">
                  <c:v>45139</c:v>
                </c:pt>
                <c:pt idx="176">
                  <c:v>45170</c:v>
                </c:pt>
                <c:pt idx="177">
                  <c:v>45200</c:v>
                </c:pt>
                <c:pt idx="178">
                  <c:v>45231</c:v>
                </c:pt>
                <c:pt idx="179">
                  <c:v>45261</c:v>
                </c:pt>
                <c:pt idx="180">
                  <c:v>45292</c:v>
                </c:pt>
                <c:pt idx="181">
                  <c:v>45323</c:v>
                </c:pt>
                <c:pt idx="182">
                  <c:v>45352</c:v>
                </c:pt>
                <c:pt idx="183">
                  <c:v>45383</c:v>
                </c:pt>
                <c:pt idx="184">
                  <c:v>45413</c:v>
                </c:pt>
                <c:pt idx="185">
                  <c:v>45444</c:v>
                </c:pt>
                <c:pt idx="186">
                  <c:v>45474</c:v>
                </c:pt>
                <c:pt idx="187">
                  <c:v>45505</c:v>
                </c:pt>
                <c:pt idx="188">
                  <c:v>45536</c:v>
                </c:pt>
                <c:pt idx="189">
                  <c:v>45566</c:v>
                </c:pt>
                <c:pt idx="190">
                  <c:v>45597</c:v>
                </c:pt>
                <c:pt idx="191">
                  <c:v>45627</c:v>
                </c:pt>
                <c:pt idx="192">
                  <c:v>45658</c:v>
                </c:pt>
              </c:numCache>
            </c:numRef>
          </c:cat>
          <c:val>
            <c:numRef>
              <c:f>FICs_Agregados_Mensual!$K$31:$K$223</c:f>
              <c:numCache>
                <c:formatCode>_("$"\ * #,##0_);_("$"\ * \(#,##0\);_("$"\ * "-"??_);_(@_)</c:formatCode>
                <c:ptCount val="193"/>
                <c:pt idx="0">
                  <c:v>7647629.6940000001</c:v>
                </c:pt>
                <c:pt idx="1">
                  <c:v>7751657.4585800003</c:v>
                </c:pt>
                <c:pt idx="2">
                  <c:v>7903642.9676700011</c:v>
                </c:pt>
                <c:pt idx="3">
                  <c:v>8099376.9304899992</c:v>
                </c:pt>
                <c:pt idx="4">
                  <c:v>8286121.0841999995</c:v>
                </c:pt>
                <c:pt idx="5">
                  <c:v>8385600.0149999997</c:v>
                </c:pt>
                <c:pt idx="6">
                  <c:v>8522248.0817999989</c:v>
                </c:pt>
                <c:pt idx="7">
                  <c:v>8613906.7706499994</c:v>
                </c:pt>
                <c:pt idx="8">
                  <c:v>8719243.9018600024</c:v>
                </c:pt>
                <c:pt idx="9">
                  <c:v>8861759.8098799996</c:v>
                </c:pt>
                <c:pt idx="10">
                  <c:v>9068046.5261299983</c:v>
                </c:pt>
                <c:pt idx="11">
                  <c:v>9469304.2045799978</c:v>
                </c:pt>
                <c:pt idx="12">
                  <c:v>9433451.602</c:v>
                </c:pt>
                <c:pt idx="13">
                  <c:v>9452309.9410199989</c:v>
                </c:pt>
                <c:pt idx="14">
                  <c:v>9611509.6943299994</c:v>
                </c:pt>
                <c:pt idx="15">
                  <c:v>9778654.21373</c:v>
                </c:pt>
                <c:pt idx="16">
                  <c:v>9744618.0896900017</c:v>
                </c:pt>
                <c:pt idx="17">
                  <c:v>9809143.2643600013</c:v>
                </c:pt>
                <c:pt idx="18">
                  <c:v>10060626.167409997</c:v>
                </c:pt>
                <c:pt idx="19">
                  <c:v>10224850.698859999</c:v>
                </c:pt>
                <c:pt idx="20">
                  <c:v>10513688.387810003</c:v>
                </c:pt>
                <c:pt idx="21">
                  <c:v>10923089.826620001</c:v>
                </c:pt>
                <c:pt idx="22">
                  <c:v>10834942.435959999</c:v>
                </c:pt>
                <c:pt idx="23">
                  <c:v>11287314.204149999</c:v>
                </c:pt>
                <c:pt idx="24">
                  <c:v>11207478.663649999</c:v>
                </c:pt>
                <c:pt idx="25">
                  <c:v>11241368.840169998</c:v>
                </c:pt>
                <c:pt idx="26">
                  <c:v>11202074.38596</c:v>
                </c:pt>
                <c:pt idx="27">
                  <c:v>11186753.752580002</c:v>
                </c:pt>
                <c:pt idx="28">
                  <c:v>11220777.411950001</c:v>
                </c:pt>
                <c:pt idx="29">
                  <c:v>11151147.790180001</c:v>
                </c:pt>
                <c:pt idx="30">
                  <c:v>11176095.9233</c:v>
                </c:pt>
                <c:pt idx="31">
                  <c:v>11105936.295850001</c:v>
                </c:pt>
                <c:pt idx="32">
                  <c:v>10964113.148170002</c:v>
                </c:pt>
                <c:pt idx="33">
                  <c:v>11133132.150020001</c:v>
                </c:pt>
                <c:pt idx="34">
                  <c:v>11074843.164689999</c:v>
                </c:pt>
                <c:pt idx="35">
                  <c:v>11546595.740180001</c:v>
                </c:pt>
                <c:pt idx="36">
                  <c:v>11708431.683630001</c:v>
                </c:pt>
                <c:pt idx="37">
                  <c:v>11919293.345910003</c:v>
                </c:pt>
                <c:pt idx="38">
                  <c:v>12082910.477849998</c:v>
                </c:pt>
                <c:pt idx="39">
                  <c:v>12289106.986059999</c:v>
                </c:pt>
                <c:pt idx="40">
                  <c:v>12156412.148149997</c:v>
                </c:pt>
                <c:pt idx="41">
                  <c:v>12058126.879759999</c:v>
                </c:pt>
                <c:pt idx="42">
                  <c:v>12231491.476139998</c:v>
                </c:pt>
                <c:pt idx="43">
                  <c:v>12345156.610589998</c:v>
                </c:pt>
                <c:pt idx="44">
                  <c:v>12470152.971700003</c:v>
                </c:pt>
                <c:pt idx="45">
                  <c:v>12720740.165619999</c:v>
                </c:pt>
                <c:pt idx="46">
                  <c:v>12745871.109600002</c:v>
                </c:pt>
                <c:pt idx="47">
                  <c:v>13299299.10424</c:v>
                </c:pt>
                <c:pt idx="48">
                  <c:v>13509250.5513</c:v>
                </c:pt>
                <c:pt idx="49">
                  <c:v>13607848.914790003</c:v>
                </c:pt>
                <c:pt idx="50">
                  <c:v>13671877.60534</c:v>
                </c:pt>
                <c:pt idx="51">
                  <c:v>13626257.475459998</c:v>
                </c:pt>
                <c:pt idx="52">
                  <c:v>13484574.136850001</c:v>
                </c:pt>
                <c:pt idx="53">
                  <c:v>13139969.890599998</c:v>
                </c:pt>
                <c:pt idx="54">
                  <c:v>13164680.048550004</c:v>
                </c:pt>
                <c:pt idx="55">
                  <c:v>13138412.029740004</c:v>
                </c:pt>
                <c:pt idx="56">
                  <c:v>13248237.193910003</c:v>
                </c:pt>
                <c:pt idx="57">
                  <c:v>13368711.223410001</c:v>
                </c:pt>
                <c:pt idx="58">
                  <c:v>13213562.108859999</c:v>
                </c:pt>
                <c:pt idx="59">
                  <c:v>13412280.346339997</c:v>
                </c:pt>
                <c:pt idx="60">
                  <c:v>13141330.376200002</c:v>
                </c:pt>
                <c:pt idx="61">
                  <c:v>13233550.63532</c:v>
                </c:pt>
                <c:pt idx="62">
                  <c:v>13584518.657649998</c:v>
                </c:pt>
                <c:pt idx="63">
                  <c:v>13615476.315270001</c:v>
                </c:pt>
                <c:pt idx="64">
                  <c:v>13660673.832380001</c:v>
                </c:pt>
                <c:pt idx="65">
                  <c:v>13743144.41797</c:v>
                </c:pt>
                <c:pt idx="66">
                  <c:v>13715305.864770001</c:v>
                </c:pt>
                <c:pt idx="67">
                  <c:v>13905242.743680002</c:v>
                </c:pt>
                <c:pt idx="68">
                  <c:v>13762483.463660002</c:v>
                </c:pt>
                <c:pt idx="69">
                  <c:v>13795830.272369998</c:v>
                </c:pt>
                <c:pt idx="70">
                  <c:v>13829598.91956</c:v>
                </c:pt>
                <c:pt idx="71">
                  <c:v>14167694.013540002</c:v>
                </c:pt>
                <c:pt idx="72">
                  <c:v>14105770.896550002</c:v>
                </c:pt>
                <c:pt idx="73">
                  <c:v>14245271.38728</c:v>
                </c:pt>
                <c:pt idx="74">
                  <c:v>14238413.854730001</c:v>
                </c:pt>
                <c:pt idx="75">
                  <c:v>14432998.431879999</c:v>
                </c:pt>
                <c:pt idx="76">
                  <c:v>14423377.486799998</c:v>
                </c:pt>
                <c:pt idx="77">
                  <c:v>14467508.121270001</c:v>
                </c:pt>
                <c:pt idx="78">
                  <c:v>14663702.587879999</c:v>
                </c:pt>
                <c:pt idx="79">
                  <c:v>14529265.460489998</c:v>
                </c:pt>
                <c:pt idx="80">
                  <c:v>14379522.060670001</c:v>
                </c:pt>
                <c:pt idx="81">
                  <c:v>14509464.446529998</c:v>
                </c:pt>
                <c:pt idx="82">
                  <c:v>14468322.769269999</c:v>
                </c:pt>
                <c:pt idx="83">
                  <c:v>14848609.659169998</c:v>
                </c:pt>
                <c:pt idx="84">
                  <c:v>14825068.350180002</c:v>
                </c:pt>
                <c:pt idx="85">
                  <c:v>14915465.741360001</c:v>
                </c:pt>
                <c:pt idx="86">
                  <c:v>15223556.25171</c:v>
                </c:pt>
                <c:pt idx="87">
                  <c:v>15263360.655259997</c:v>
                </c:pt>
                <c:pt idx="88">
                  <c:v>15313185.269960001</c:v>
                </c:pt>
                <c:pt idx="89">
                  <c:v>15357677.843629999</c:v>
                </c:pt>
                <c:pt idx="90">
                  <c:v>15528129.989449995</c:v>
                </c:pt>
                <c:pt idx="91">
                  <c:v>15646521.00921</c:v>
                </c:pt>
                <c:pt idx="92">
                  <c:v>15773427.906330002</c:v>
                </c:pt>
                <c:pt idx="93">
                  <c:v>15947295.96675</c:v>
                </c:pt>
                <c:pt idx="94">
                  <c:v>16070122.224579999</c:v>
                </c:pt>
                <c:pt idx="95">
                  <c:v>16686648.638700003</c:v>
                </c:pt>
                <c:pt idx="96">
                  <c:v>16818695.993130002</c:v>
                </c:pt>
                <c:pt idx="97">
                  <c:v>16972857.27691</c:v>
                </c:pt>
                <c:pt idx="98">
                  <c:v>17322864.933010001</c:v>
                </c:pt>
                <c:pt idx="99">
                  <c:v>17610744.227840006</c:v>
                </c:pt>
                <c:pt idx="100">
                  <c:v>17897354.211150002</c:v>
                </c:pt>
                <c:pt idx="101">
                  <c:v>18136078.112750001</c:v>
                </c:pt>
                <c:pt idx="102">
                  <c:v>18261453.111999996</c:v>
                </c:pt>
                <c:pt idx="103">
                  <c:v>18386706.881280001</c:v>
                </c:pt>
                <c:pt idx="104">
                  <c:v>18508890.926700007</c:v>
                </c:pt>
                <c:pt idx="105">
                  <c:v>18651311.321909998</c:v>
                </c:pt>
                <c:pt idx="106">
                  <c:v>18839024.719430003</c:v>
                </c:pt>
                <c:pt idx="107">
                  <c:v>19576385.715450004</c:v>
                </c:pt>
                <c:pt idx="108">
                  <c:v>19748025.203660004</c:v>
                </c:pt>
                <c:pt idx="109">
                  <c:v>19669969.384110004</c:v>
                </c:pt>
                <c:pt idx="110">
                  <c:v>19802479.283499993</c:v>
                </c:pt>
                <c:pt idx="111">
                  <c:v>20119796.013050001</c:v>
                </c:pt>
                <c:pt idx="112">
                  <c:v>20203862.671730001</c:v>
                </c:pt>
                <c:pt idx="113">
                  <c:v>20307291.935660001</c:v>
                </c:pt>
                <c:pt idx="114">
                  <c:v>20321726.758350004</c:v>
                </c:pt>
                <c:pt idx="115">
                  <c:v>20496962.068279997</c:v>
                </c:pt>
                <c:pt idx="116">
                  <c:v>20484787.244889993</c:v>
                </c:pt>
                <c:pt idx="117">
                  <c:v>20349410.389619999</c:v>
                </c:pt>
                <c:pt idx="118">
                  <c:v>20551807.323009998</c:v>
                </c:pt>
                <c:pt idx="119">
                  <c:v>21038534.051419999</c:v>
                </c:pt>
                <c:pt idx="120">
                  <c:v>21352471.028859999</c:v>
                </c:pt>
                <c:pt idx="121">
                  <c:v>21509245.730710004</c:v>
                </c:pt>
                <c:pt idx="122">
                  <c:v>21952152</c:v>
                </c:pt>
                <c:pt idx="123">
                  <c:v>22277971</c:v>
                </c:pt>
                <c:pt idx="124">
                  <c:v>22277971</c:v>
                </c:pt>
                <c:pt idx="125">
                  <c:v>22897709</c:v>
                </c:pt>
                <c:pt idx="126">
                  <c:v>23064609</c:v>
                </c:pt>
                <c:pt idx="127">
                  <c:v>23392445</c:v>
                </c:pt>
                <c:pt idx="128">
                  <c:v>23715691</c:v>
                </c:pt>
                <c:pt idx="129">
                  <c:v>24030558</c:v>
                </c:pt>
                <c:pt idx="130">
                  <c:v>24244735</c:v>
                </c:pt>
                <c:pt idx="131">
                  <c:v>24244735</c:v>
                </c:pt>
                <c:pt idx="132">
                  <c:v>25050286</c:v>
                </c:pt>
                <c:pt idx="133">
                  <c:v>25329244</c:v>
                </c:pt>
                <c:pt idx="134">
                  <c:v>24258651</c:v>
                </c:pt>
                <c:pt idx="135">
                  <c:v>24675238</c:v>
                </c:pt>
                <c:pt idx="136">
                  <c:v>22851890</c:v>
                </c:pt>
                <c:pt idx="137">
                  <c:v>22959453</c:v>
                </c:pt>
                <c:pt idx="138">
                  <c:v>25855140</c:v>
                </c:pt>
                <c:pt idx="139">
                  <c:v>26100716</c:v>
                </c:pt>
                <c:pt idx="140">
                  <c:v>26631590.972637638</c:v>
                </c:pt>
                <c:pt idx="141">
                  <c:v>26793311.12301622</c:v>
                </c:pt>
                <c:pt idx="142">
                  <c:v>27558587</c:v>
                </c:pt>
                <c:pt idx="143">
                  <c:v>28795659</c:v>
                </c:pt>
                <c:pt idx="144">
                  <c:v>28868976.481930409</c:v>
                </c:pt>
                <c:pt idx="145">
                  <c:v>29029138</c:v>
                </c:pt>
                <c:pt idx="146">
                  <c:v>28246344</c:v>
                </c:pt>
                <c:pt idx="147">
                  <c:v>28242671</c:v>
                </c:pt>
                <c:pt idx="148">
                  <c:v>28315857</c:v>
                </c:pt>
                <c:pt idx="149">
                  <c:v>29274181</c:v>
                </c:pt>
                <c:pt idx="150">
                  <c:v>28248227</c:v>
                </c:pt>
                <c:pt idx="151">
                  <c:v>28354367.423999999</c:v>
                </c:pt>
                <c:pt idx="152">
                  <c:v>27920313</c:v>
                </c:pt>
                <c:pt idx="153">
                  <c:v>28391884.423999999</c:v>
                </c:pt>
                <c:pt idx="154">
                  <c:v>28487277</c:v>
                </c:pt>
                <c:pt idx="155">
                  <c:v>28998852.033</c:v>
                </c:pt>
                <c:pt idx="156">
                  <c:v>28954347</c:v>
                </c:pt>
                <c:pt idx="157">
                  <c:v>30196012.811000001</c:v>
                </c:pt>
                <c:pt idx="158">
                  <c:v>26297908.519000001</c:v>
                </c:pt>
                <c:pt idx="159">
                  <c:v>26244238</c:v>
                </c:pt>
                <c:pt idx="160">
                  <c:v>25636461.431000002</c:v>
                </c:pt>
                <c:pt idx="161">
                  <c:v>25633288.431000002</c:v>
                </c:pt>
                <c:pt idx="162">
                  <c:v>25342433.688000001</c:v>
                </c:pt>
                <c:pt idx="163">
                  <c:v>28325931</c:v>
                </c:pt>
                <c:pt idx="164">
                  <c:v>27441357</c:v>
                </c:pt>
                <c:pt idx="165">
                  <c:v>27048003</c:v>
                </c:pt>
                <c:pt idx="166">
                  <c:v>26724509</c:v>
                </c:pt>
                <c:pt idx="167">
                  <c:v>26835460</c:v>
                </c:pt>
                <c:pt idx="168">
                  <c:v>27318716</c:v>
                </c:pt>
                <c:pt idx="169">
                  <c:v>28423853</c:v>
                </c:pt>
                <c:pt idx="170">
                  <c:v>28715413</c:v>
                </c:pt>
                <c:pt idx="171">
                  <c:v>29466916</c:v>
                </c:pt>
                <c:pt idx="172">
                  <c:v>29455534</c:v>
                </c:pt>
                <c:pt idx="173">
                  <c:v>29491523</c:v>
                </c:pt>
                <c:pt idx="174">
                  <c:v>29679815</c:v>
                </c:pt>
                <c:pt idx="175">
                  <c:v>30199560</c:v>
                </c:pt>
                <c:pt idx="176">
                  <c:v>30060213</c:v>
                </c:pt>
                <c:pt idx="177">
                  <c:v>30128675</c:v>
                </c:pt>
                <c:pt idx="178">
                  <c:v>30225410</c:v>
                </c:pt>
                <c:pt idx="179">
                  <c:v>31334372</c:v>
                </c:pt>
                <c:pt idx="180">
                  <c:v>32802226</c:v>
                </c:pt>
                <c:pt idx="181">
                  <c:v>33141165</c:v>
                </c:pt>
                <c:pt idx="182">
                  <c:v>33722615</c:v>
                </c:pt>
                <c:pt idx="183">
                  <c:v>34014801</c:v>
                </c:pt>
                <c:pt idx="184">
                  <c:v>34502667</c:v>
                </c:pt>
                <c:pt idx="185">
                  <c:v>34944942</c:v>
                </c:pt>
                <c:pt idx="186">
                  <c:v>35354899</c:v>
                </c:pt>
                <c:pt idx="187">
                  <c:v>35607723</c:v>
                </c:pt>
                <c:pt idx="188">
                  <c:v>36291238</c:v>
                </c:pt>
                <c:pt idx="189">
                  <c:v>36668550</c:v>
                </c:pt>
                <c:pt idx="190">
                  <c:v>36358596</c:v>
                </c:pt>
                <c:pt idx="191">
                  <c:v>38046010</c:v>
                </c:pt>
                <c:pt idx="192">
                  <c:v>39001616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86-4A73-AE9A-2634187F228E}"/>
            </c:ext>
          </c:extLst>
        </c:ser>
        <c:ser>
          <c:idx val="6"/>
          <c:order val="7"/>
          <c:tx>
            <c:strRef>
              <c:f>FICs_Agregados_Mensual!$G$6</c:f>
              <c:strCache>
                <c:ptCount val="1"/>
                <c:pt idx="0">
                  <c:v>Total Activos Industria de FIC* </c:v>
                </c:pt>
              </c:strCache>
            </c:strRef>
          </c:tx>
          <c:spPr>
            <a:ln w="28575" cap="rnd">
              <a:solidFill>
                <a:srgbClr val="00B0F0"/>
              </a:solidFill>
              <a:prstDash val="sysDash"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marker>
            <c:symbol val="none"/>
          </c:marker>
          <c:cat>
            <c:numRef>
              <c:f>FICs_Agregados_Mensual!$C$31:$C$223</c:f>
              <c:numCache>
                <c:formatCode>mmm\-yy</c:formatCode>
                <c:ptCount val="193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  <c:pt idx="119">
                  <c:v>43435</c:v>
                </c:pt>
                <c:pt idx="120">
                  <c:v>43466</c:v>
                </c:pt>
                <c:pt idx="121">
                  <c:v>43497</c:v>
                </c:pt>
                <c:pt idx="122">
                  <c:v>43525</c:v>
                </c:pt>
                <c:pt idx="123">
                  <c:v>43556</c:v>
                </c:pt>
                <c:pt idx="124">
                  <c:v>43586</c:v>
                </c:pt>
                <c:pt idx="125">
                  <c:v>43617</c:v>
                </c:pt>
                <c:pt idx="126">
                  <c:v>43647</c:v>
                </c:pt>
                <c:pt idx="127">
                  <c:v>43678</c:v>
                </c:pt>
                <c:pt idx="128">
                  <c:v>43709</c:v>
                </c:pt>
                <c:pt idx="129">
                  <c:v>43739</c:v>
                </c:pt>
                <c:pt idx="130">
                  <c:v>43770</c:v>
                </c:pt>
                <c:pt idx="131">
                  <c:v>43800</c:v>
                </c:pt>
                <c:pt idx="132">
                  <c:v>43831</c:v>
                </c:pt>
                <c:pt idx="133">
                  <c:v>43862</c:v>
                </c:pt>
                <c:pt idx="134">
                  <c:v>43891</c:v>
                </c:pt>
                <c:pt idx="135">
                  <c:v>43922</c:v>
                </c:pt>
                <c:pt idx="136">
                  <c:v>43952</c:v>
                </c:pt>
                <c:pt idx="137">
                  <c:v>43983</c:v>
                </c:pt>
                <c:pt idx="138">
                  <c:v>44013</c:v>
                </c:pt>
                <c:pt idx="139">
                  <c:v>44044</c:v>
                </c:pt>
                <c:pt idx="140">
                  <c:v>44075</c:v>
                </c:pt>
                <c:pt idx="141">
                  <c:v>44105</c:v>
                </c:pt>
                <c:pt idx="142">
                  <c:v>44165</c:v>
                </c:pt>
                <c:pt idx="143">
                  <c:v>44196</c:v>
                </c:pt>
                <c:pt idx="144">
                  <c:v>44227</c:v>
                </c:pt>
                <c:pt idx="145">
                  <c:v>44255</c:v>
                </c:pt>
                <c:pt idx="146">
                  <c:v>44286</c:v>
                </c:pt>
                <c:pt idx="147">
                  <c:v>44316</c:v>
                </c:pt>
                <c:pt idx="148">
                  <c:v>44347</c:v>
                </c:pt>
                <c:pt idx="149">
                  <c:v>44377</c:v>
                </c:pt>
                <c:pt idx="150">
                  <c:v>44408</c:v>
                </c:pt>
                <c:pt idx="151">
                  <c:v>44439</c:v>
                </c:pt>
                <c:pt idx="152">
                  <c:v>44469</c:v>
                </c:pt>
                <c:pt idx="153">
                  <c:v>44500</c:v>
                </c:pt>
                <c:pt idx="154">
                  <c:v>44530</c:v>
                </c:pt>
                <c:pt idx="155">
                  <c:v>44561</c:v>
                </c:pt>
                <c:pt idx="156">
                  <c:v>44562</c:v>
                </c:pt>
                <c:pt idx="157">
                  <c:v>44593</c:v>
                </c:pt>
                <c:pt idx="158">
                  <c:v>44621</c:v>
                </c:pt>
                <c:pt idx="159">
                  <c:v>44652</c:v>
                </c:pt>
                <c:pt idx="160">
                  <c:v>44682</c:v>
                </c:pt>
                <c:pt idx="161">
                  <c:v>44713</c:v>
                </c:pt>
                <c:pt idx="162">
                  <c:v>44743</c:v>
                </c:pt>
                <c:pt idx="163">
                  <c:v>44774</c:v>
                </c:pt>
                <c:pt idx="164">
                  <c:v>44805</c:v>
                </c:pt>
                <c:pt idx="165">
                  <c:v>44835</c:v>
                </c:pt>
                <c:pt idx="166">
                  <c:v>44866</c:v>
                </c:pt>
                <c:pt idx="167">
                  <c:v>44896</c:v>
                </c:pt>
                <c:pt idx="168">
                  <c:v>44927</c:v>
                </c:pt>
                <c:pt idx="169">
                  <c:v>44958</c:v>
                </c:pt>
                <c:pt idx="170">
                  <c:v>44986</c:v>
                </c:pt>
                <c:pt idx="171">
                  <c:v>45017</c:v>
                </c:pt>
                <c:pt idx="172">
                  <c:v>45047</c:v>
                </c:pt>
                <c:pt idx="173">
                  <c:v>45078</c:v>
                </c:pt>
                <c:pt idx="174">
                  <c:v>45108</c:v>
                </c:pt>
                <c:pt idx="175">
                  <c:v>45139</c:v>
                </c:pt>
                <c:pt idx="176">
                  <c:v>45170</c:v>
                </c:pt>
                <c:pt idx="177">
                  <c:v>45200</c:v>
                </c:pt>
                <c:pt idx="178">
                  <c:v>45231</c:v>
                </c:pt>
                <c:pt idx="179">
                  <c:v>45261</c:v>
                </c:pt>
                <c:pt idx="180">
                  <c:v>45292</c:v>
                </c:pt>
                <c:pt idx="181">
                  <c:v>45323</c:v>
                </c:pt>
                <c:pt idx="182">
                  <c:v>45352</c:v>
                </c:pt>
                <c:pt idx="183">
                  <c:v>45383</c:v>
                </c:pt>
                <c:pt idx="184">
                  <c:v>45413</c:v>
                </c:pt>
                <c:pt idx="185">
                  <c:v>45444</c:v>
                </c:pt>
                <c:pt idx="186">
                  <c:v>45474</c:v>
                </c:pt>
                <c:pt idx="187">
                  <c:v>45505</c:v>
                </c:pt>
                <c:pt idx="188">
                  <c:v>45536</c:v>
                </c:pt>
                <c:pt idx="189">
                  <c:v>45566</c:v>
                </c:pt>
                <c:pt idx="190">
                  <c:v>45597</c:v>
                </c:pt>
                <c:pt idx="191">
                  <c:v>45627</c:v>
                </c:pt>
                <c:pt idx="192">
                  <c:v>45658</c:v>
                </c:pt>
              </c:numCache>
            </c:numRef>
          </c:cat>
          <c:val>
            <c:numRef>
              <c:f>FICs_Agregados_Mensual!$G$19:$G$223</c:f>
              <c:numCache>
                <c:formatCode>_("$"\ * #.##0_);_("$"\ * \(#.##0\);_("$"\ * "-"??_);_(@_)</c:formatCode>
                <c:ptCount val="205"/>
                <c:pt idx="0">
                  <c:v>14799598.689999999</c:v>
                </c:pt>
                <c:pt idx="1">
                  <c:v>15018952.970000001</c:v>
                </c:pt>
                <c:pt idx="2">
                  <c:v>15485046.000000004</c:v>
                </c:pt>
                <c:pt idx="3">
                  <c:v>15585961.77</c:v>
                </c:pt>
                <c:pt idx="4">
                  <c:v>15987983.24</c:v>
                </c:pt>
                <c:pt idx="5">
                  <c:v>15982567.83</c:v>
                </c:pt>
                <c:pt idx="6">
                  <c:v>16854709.329999994</c:v>
                </c:pt>
                <c:pt idx="7">
                  <c:v>17212421.180000003</c:v>
                </c:pt>
                <c:pt idx="8">
                  <c:v>16589682.417979999</c:v>
                </c:pt>
                <c:pt idx="9">
                  <c:v>17508090.927609999</c:v>
                </c:pt>
                <c:pt idx="10">
                  <c:v>19801458.597279999</c:v>
                </c:pt>
                <c:pt idx="11">
                  <c:v>19175772.004810002</c:v>
                </c:pt>
                <c:pt idx="12">
                  <c:v>20855221.092250001</c:v>
                </c:pt>
                <c:pt idx="13">
                  <c:v>20117650.971830003</c:v>
                </c:pt>
                <c:pt idx="14">
                  <c:v>23484456.800249998</c:v>
                </c:pt>
                <c:pt idx="15">
                  <c:v>24994020.094039999</c:v>
                </c:pt>
                <c:pt idx="16">
                  <c:v>25971630.138779998</c:v>
                </c:pt>
                <c:pt idx="17">
                  <c:v>24743565.777619999</c:v>
                </c:pt>
                <c:pt idx="18">
                  <c:v>25644923.200459998</c:v>
                </c:pt>
                <c:pt idx="19">
                  <c:v>25105098.268330004</c:v>
                </c:pt>
                <c:pt idx="20">
                  <c:v>24325233.343030006</c:v>
                </c:pt>
                <c:pt idx="21">
                  <c:v>25623991.652560003</c:v>
                </c:pt>
                <c:pt idx="22">
                  <c:v>26757925.466279995</c:v>
                </c:pt>
                <c:pt idx="23">
                  <c:v>26606400.270870008</c:v>
                </c:pt>
                <c:pt idx="24">
                  <c:v>26202010.448239997</c:v>
                </c:pt>
                <c:pt idx="25">
                  <c:v>25965400.899109997</c:v>
                </c:pt>
                <c:pt idx="26">
                  <c:v>26202804.943500005</c:v>
                </c:pt>
                <c:pt idx="27">
                  <c:v>26831808.641319998</c:v>
                </c:pt>
                <c:pt idx="28">
                  <c:v>27177491.80717</c:v>
                </c:pt>
                <c:pt idx="29">
                  <c:v>27262059.905479994</c:v>
                </c:pt>
                <c:pt idx="30">
                  <c:v>27516066.94799</c:v>
                </c:pt>
                <c:pt idx="31">
                  <c:v>28431284.420139998</c:v>
                </c:pt>
                <c:pt idx="32">
                  <c:v>29009240.471750002</c:v>
                </c:pt>
                <c:pt idx="33">
                  <c:v>28582876.909909997</c:v>
                </c:pt>
                <c:pt idx="34">
                  <c:v>29333614.217450008</c:v>
                </c:pt>
                <c:pt idx="35">
                  <c:v>30525618.234359998</c:v>
                </c:pt>
                <c:pt idx="36">
                  <c:v>30341402.05545</c:v>
                </c:pt>
                <c:pt idx="37">
                  <c:v>31985876.665709998</c:v>
                </c:pt>
                <c:pt idx="38">
                  <c:v>32124000.902520005</c:v>
                </c:pt>
                <c:pt idx="39">
                  <c:v>32413877.353410002</c:v>
                </c:pt>
                <c:pt idx="40">
                  <c:v>32194940.43</c:v>
                </c:pt>
                <c:pt idx="41">
                  <c:v>32936198.939879999</c:v>
                </c:pt>
                <c:pt idx="42">
                  <c:v>32574033.723210007</c:v>
                </c:pt>
                <c:pt idx="43">
                  <c:v>35532853.239989996</c:v>
                </c:pt>
                <c:pt idx="44">
                  <c:v>35987464.679910004</c:v>
                </c:pt>
                <c:pt idx="45">
                  <c:v>35906302.806400001</c:v>
                </c:pt>
                <c:pt idx="46">
                  <c:v>36444529.75722</c:v>
                </c:pt>
                <c:pt idx="47">
                  <c:v>37376487</c:v>
                </c:pt>
                <c:pt idx="48">
                  <c:v>40791063</c:v>
                </c:pt>
                <c:pt idx="49">
                  <c:v>41109419</c:v>
                </c:pt>
                <c:pt idx="50">
                  <c:v>41167001</c:v>
                </c:pt>
                <c:pt idx="51">
                  <c:v>42660834.649999999</c:v>
                </c:pt>
                <c:pt idx="52">
                  <c:v>42746891.390000001</c:v>
                </c:pt>
                <c:pt idx="53">
                  <c:v>41548566</c:v>
                </c:pt>
                <c:pt idx="54">
                  <c:v>42614397</c:v>
                </c:pt>
                <c:pt idx="55">
                  <c:v>43934432.524709992</c:v>
                </c:pt>
                <c:pt idx="56">
                  <c:v>44661476</c:v>
                </c:pt>
                <c:pt idx="57">
                  <c:v>46885498</c:v>
                </c:pt>
                <c:pt idx="58">
                  <c:v>42824311</c:v>
                </c:pt>
                <c:pt idx="59">
                  <c:v>45470034</c:v>
                </c:pt>
                <c:pt idx="60">
                  <c:v>49556428</c:v>
                </c:pt>
                <c:pt idx="61">
                  <c:v>52264631.329999998</c:v>
                </c:pt>
                <c:pt idx="62">
                  <c:v>52446654</c:v>
                </c:pt>
                <c:pt idx="63">
                  <c:v>52648173</c:v>
                </c:pt>
                <c:pt idx="64">
                  <c:v>49180456.649999999</c:v>
                </c:pt>
                <c:pt idx="65">
                  <c:v>41914619</c:v>
                </c:pt>
                <c:pt idx="66">
                  <c:v>41628620</c:v>
                </c:pt>
                <c:pt idx="67">
                  <c:v>43700949.252839997</c:v>
                </c:pt>
                <c:pt idx="68">
                  <c:v>46230397</c:v>
                </c:pt>
                <c:pt idx="69">
                  <c:v>47644903</c:v>
                </c:pt>
                <c:pt idx="70">
                  <c:v>47715246.809780002</c:v>
                </c:pt>
                <c:pt idx="71">
                  <c:v>47056158.272379987</c:v>
                </c:pt>
                <c:pt idx="72">
                  <c:v>49522564.854420006</c:v>
                </c:pt>
                <c:pt idx="73">
                  <c:v>51991841.023809999</c:v>
                </c:pt>
                <c:pt idx="74">
                  <c:v>53017000.293689996</c:v>
                </c:pt>
                <c:pt idx="75">
                  <c:v>52160099</c:v>
                </c:pt>
                <c:pt idx="76">
                  <c:v>52437143.069680005</c:v>
                </c:pt>
                <c:pt idx="77">
                  <c:v>52367289.069510013</c:v>
                </c:pt>
                <c:pt idx="78">
                  <c:v>53407851</c:v>
                </c:pt>
                <c:pt idx="79">
                  <c:v>54232772.508349992</c:v>
                </c:pt>
                <c:pt idx="80">
                  <c:v>53930377.369159989</c:v>
                </c:pt>
                <c:pt idx="81">
                  <c:v>54210007</c:v>
                </c:pt>
                <c:pt idx="82">
                  <c:v>52267021.670660004</c:v>
                </c:pt>
                <c:pt idx="83">
                  <c:v>54100986.572140001</c:v>
                </c:pt>
                <c:pt idx="84">
                  <c:v>55134454</c:v>
                </c:pt>
                <c:pt idx="85">
                  <c:v>56458622</c:v>
                </c:pt>
                <c:pt idx="86">
                  <c:v>57526030</c:v>
                </c:pt>
                <c:pt idx="87">
                  <c:v>58716073</c:v>
                </c:pt>
                <c:pt idx="88">
                  <c:v>56852309.436690003</c:v>
                </c:pt>
                <c:pt idx="89">
                  <c:v>56019838.116315529</c:v>
                </c:pt>
                <c:pt idx="90">
                  <c:v>57638826.846019998</c:v>
                </c:pt>
                <c:pt idx="91">
                  <c:v>56395438.156520009</c:v>
                </c:pt>
                <c:pt idx="92">
                  <c:v>55852563.437050149</c:v>
                </c:pt>
                <c:pt idx="93">
                  <c:v>55587177.509999998</c:v>
                </c:pt>
                <c:pt idx="94">
                  <c:v>55486974</c:v>
                </c:pt>
                <c:pt idx="95">
                  <c:v>56375614.344641097</c:v>
                </c:pt>
                <c:pt idx="96">
                  <c:v>57569156</c:v>
                </c:pt>
                <c:pt idx="97">
                  <c:v>59379596.572242513</c:v>
                </c:pt>
                <c:pt idx="98">
                  <c:v>59998936.269823954</c:v>
                </c:pt>
                <c:pt idx="99">
                  <c:v>61045532</c:v>
                </c:pt>
                <c:pt idx="100">
                  <c:v>62838649.616951823</c:v>
                </c:pt>
                <c:pt idx="101">
                  <c:v>60911684.608637415</c:v>
                </c:pt>
                <c:pt idx="102">
                  <c:v>63372768.529470764</c:v>
                </c:pt>
                <c:pt idx="103">
                  <c:v>64602678</c:v>
                </c:pt>
                <c:pt idx="104">
                  <c:v>64210408.877287112</c:v>
                </c:pt>
                <c:pt idx="105">
                  <c:v>65064587.542438351</c:v>
                </c:pt>
                <c:pt idx="106">
                  <c:v>65426575</c:v>
                </c:pt>
                <c:pt idx="107">
                  <c:v>67583488.765394181</c:v>
                </c:pt>
                <c:pt idx="108">
                  <c:v>72771938.505069137</c:v>
                </c:pt>
                <c:pt idx="109">
                  <c:v>75118079.207877696</c:v>
                </c:pt>
                <c:pt idx="110">
                  <c:v>77644519.307738319</c:v>
                </c:pt>
                <c:pt idx="111">
                  <c:v>79033711</c:v>
                </c:pt>
                <c:pt idx="112">
                  <c:v>81520690</c:v>
                </c:pt>
                <c:pt idx="113">
                  <c:v>82865897.699661091</c:v>
                </c:pt>
                <c:pt idx="114">
                  <c:v>85925533.427949771</c:v>
                </c:pt>
                <c:pt idx="115">
                  <c:v>85592742</c:v>
                </c:pt>
                <c:pt idx="116">
                  <c:v>84020267</c:v>
                </c:pt>
                <c:pt idx="117">
                  <c:v>86790010.682760924</c:v>
                </c:pt>
                <c:pt idx="118">
                  <c:v>85308809</c:v>
                </c:pt>
                <c:pt idx="119">
                  <c:v>85606386</c:v>
                </c:pt>
                <c:pt idx="120">
                  <c:v>87466543</c:v>
                </c:pt>
                <c:pt idx="121">
                  <c:v>88629434</c:v>
                </c:pt>
                <c:pt idx="122">
                  <c:v>89646906</c:v>
                </c:pt>
                <c:pt idx="123">
                  <c:v>91068272</c:v>
                </c:pt>
                <c:pt idx="124">
                  <c:v>92428635</c:v>
                </c:pt>
                <c:pt idx="125">
                  <c:v>92221387</c:v>
                </c:pt>
                <c:pt idx="126">
                  <c:v>92567947.876322985</c:v>
                </c:pt>
                <c:pt idx="127">
                  <c:v>96096543.915818334</c:v>
                </c:pt>
                <c:pt idx="128">
                  <c:v>95081750</c:v>
                </c:pt>
                <c:pt idx="129">
                  <c:v>96979252.544727191</c:v>
                </c:pt>
                <c:pt idx="130">
                  <c:v>97058688</c:v>
                </c:pt>
                <c:pt idx="131">
                  <c:v>97188044</c:v>
                </c:pt>
                <c:pt idx="132">
                  <c:v>98618563</c:v>
                </c:pt>
                <c:pt idx="133">
                  <c:v>99849512</c:v>
                </c:pt>
                <c:pt idx="134">
                  <c:v>102128183</c:v>
                </c:pt>
                <c:pt idx="135">
                  <c:v>104272990</c:v>
                </c:pt>
                <c:pt idx="136">
                  <c:v>104736956.52</c:v>
                </c:pt>
                <c:pt idx="137">
                  <c:v>105848683</c:v>
                </c:pt>
                <c:pt idx="138">
                  <c:v>110907316.33555934</c:v>
                </c:pt>
                <c:pt idx="139">
                  <c:v>113312773</c:v>
                </c:pt>
                <c:pt idx="140">
                  <c:v>114718466</c:v>
                </c:pt>
                <c:pt idx="141">
                  <c:v>114087683</c:v>
                </c:pt>
                <c:pt idx="142">
                  <c:v>112312754</c:v>
                </c:pt>
                <c:pt idx="143">
                  <c:v>114110684.07113168</c:v>
                </c:pt>
                <c:pt idx="144">
                  <c:v>116535818</c:v>
                </c:pt>
                <c:pt idx="145">
                  <c:v>119583153</c:v>
                </c:pt>
                <c:pt idx="146">
                  <c:v>95695607</c:v>
                </c:pt>
                <c:pt idx="147">
                  <c:v>98164417</c:v>
                </c:pt>
                <c:pt idx="148">
                  <c:v>109190523</c:v>
                </c:pt>
                <c:pt idx="149">
                  <c:v>112382755.49483247</c:v>
                </c:pt>
                <c:pt idx="150">
                  <c:v>120681700.4056277</c:v>
                </c:pt>
                <c:pt idx="151">
                  <c:v>124740809.28277737</c:v>
                </c:pt>
                <c:pt idx="152">
                  <c:v>130245450</c:v>
                </c:pt>
                <c:pt idx="153">
                  <c:v>129455975.2424718</c:v>
                </c:pt>
                <c:pt idx="154">
                  <c:v>131934800</c:v>
                </c:pt>
                <c:pt idx="155">
                  <c:v>135410489</c:v>
                </c:pt>
                <c:pt idx="156">
                  <c:v>137263320.11114615</c:v>
                </c:pt>
                <c:pt idx="157">
                  <c:v>137172711</c:v>
                </c:pt>
                <c:pt idx="158">
                  <c:v>129343523</c:v>
                </c:pt>
                <c:pt idx="159">
                  <c:v>128061136</c:v>
                </c:pt>
                <c:pt idx="160">
                  <c:v>118258176</c:v>
                </c:pt>
                <c:pt idx="161">
                  <c:v>121016549</c:v>
                </c:pt>
                <c:pt idx="162">
                  <c:v>123911161</c:v>
                </c:pt>
                <c:pt idx="163">
                  <c:v>128301630</c:v>
                </c:pt>
                <c:pt idx="164">
                  <c:v>125824900</c:v>
                </c:pt>
                <c:pt idx="165">
                  <c:v>122850868</c:v>
                </c:pt>
                <c:pt idx="166">
                  <c:v>117402959</c:v>
                </c:pt>
                <c:pt idx="167">
                  <c:v>115855727</c:v>
                </c:pt>
                <c:pt idx="168">
                  <c:v>118572510</c:v>
                </c:pt>
                <c:pt idx="169">
                  <c:v>119797466</c:v>
                </c:pt>
                <c:pt idx="170">
                  <c:v>123500368</c:v>
                </c:pt>
                <c:pt idx="171">
                  <c:v>123406146.61270832</c:v>
                </c:pt>
                <c:pt idx="172">
                  <c:v>123754976</c:v>
                </c:pt>
                <c:pt idx="173">
                  <c:v>124348587</c:v>
                </c:pt>
                <c:pt idx="174">
                  <c:v>124499690</c:v>
                </c:pt>
                <c:pt idx="175">
                  <c:v>120445202</c:v>
                </c:pt>
                <c:pt idx="176">
                  <c:v>122380162</c:v>
                </c:pt>
                <c:pt idx="177">
                  <c:v>124840748</c:v>
                </c:pt>
                <c:pt idx="178">
                  <c:v>124232825</c:v>
                </c:pt>
                <c:pt idx="179">
                  <c:v>127312445</c:v>
                </c:pt>
                <c:pt idx="180">
                  <c:v>133782863</c:v>
                </c:pt>
                <c:pt idx="181">
                  <c:v>143687011.24027181</c:v>
                </c:pt>
                <c:pt idx="182">
                  <c:v>146057327</c:v>
                </c:pt>
                <c:pt idx="183">
                  <c:v>141207186</c:v>
                </c:pt>
                <c:pt idx="184">
                  <c:v>140425678</c:v>
                </c:pt>
                <c:pt idx="185">
                  <c:v>141364177</c:v>
                </c:pt>
                <c:pt idx="186">
                  <c:v>141353550</c:v>
                </c:pt>
                <c:pt idx="187">
                  <c:v>147216152</c:v>
                </c:pt>
                <c:pt idx="188">
                  <c:v>139415438</c:v>
                </c:pt>
                <c:pt idx="189">
                  <c:v>146237677</c:v>
                </c:pt>
                <c:pt idx="190">
                  <c:v>152017755</c:v>
                </c:pt>
                <c:pt idx="191">
                  <c:v>158172882</c:v>
                </c:pt>
                <c:pt idx="192">
                  <c:v>161023587</c:v>
                </c:pt>
                <c:pt idx="193">
                  <c:v>166209988</c:v>
                </c:pt>
                <c:pt idx="194">
                  <c:v>165946117</c:v>
                </c:pt>
                <c:pt idx="195">
                  <c:v>168020623</c:v>
                </c:pt>
                <c:pt idx="196">
                  <c:v>170193008</c:v>
                </c:pt>
                <c:pt idx="197">
                  <c:v>173529731</c:v>
                </c:pt>
                <c:pt idx="198">
                  <c:v>179645722</c:v>
                </c:pt>
                <c:pt idx="199">
                  <c:v>186381804</c:v>
                </c:pt>
                <c:pt idx="200">
                  <c:v>185462995</c:v>
                </c:pt>
                <c:pt idx="201">
                  <c:v>185455782</c:v>
                </c:pt>
                <c:pt idx="202">
                  <c:v>191650611</c:v>
                </c:pt>
                <c:pt idx="203">
                  <c:v>189909852</c:v>
                </c:pt>
                <c:pt idx="204">
                  <c:v>192392044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BB9-448A-9F44-891A7CF4C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9499304"/>
        <c:axId val="539497008"/>
      </c:lineChart>
      <c:dateAx>
        <c:axId val="5394993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9497008"/>
        <c:crosses val="autoZero"/>
        <c:auto val="1"/>
        <c:lblOffset val="100"/>
        <c:baseTimeUnit val="days"/>
      </c:dateAx>
      <c:valAx>
        <c:axId val="53949700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_(&quot;$&quot;\ * #,##0_);_(&quot;$&quot;\ * \(#,##0\);_(&quot;$&quot;\ 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9499304"/>
        <c:crosses val="autoZero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900" b="1" i="0" u="none" strike="noStrike" kern="1200" cap="all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s-CO" b="1"/>
                    <a:t>billones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</c:dispUnitsLbl>
        </c:dispUnits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5.8526270185965394E-2"/>
          <c:y val="0.83255699480466616"/>
          <c:w val="0.93910274206536115"/>
          <c:h val="0.137778102230216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33617</xdr:colOff>
      <xdr:row>226</xdr:row>
      <xdr:rowOff>57616</xdr:rowOff>
    </xdr:from>
    <xdr:to>
      <xdr:col>10</xdr:col>
      <xdr:colOff>1129889</xdr:colOff>
      <xdr:row>270</xdr:row>
      <xdr:rowOff>180714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736A722-207D-46D2-B40A-C68041E18C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254000</xdr:colOff>
      <xdr:row>0</xdr:row>
      <xdr:rowOff>0</xdr:rowOff>
    </xdr:from>
    <xdr:to>
      <xdr:col>4</xdr:col>
      <xdr:colOff>932567</xdr:colOff>
      <xdr:row>3</xdr:row>
      <xdr:rowOff>58692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737033A-4B3B-0A59-C98F-80C9403D7F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0" y="0"/>
          <a:ext cx="2866571" cy="6440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K5"/>
  <sheetViews>
    <sheetView zoomScale="70" zoomScaleNormal="70" workbookViewId="0">
      <selection activeCell="C4" sqref="C4"/>
    </sheetView>
  </sheetViews>
  <sheetFormatPr baseColWidth="10" defaultRowHeight="13.2" x14ac:dyDescent="0.25"/>
  <cols>
    <col min="3" max="3" width="39.33203125" bestFit="1" customWidth="1"/>
    <col min="4" max="4" width="31.5546875" bestFit="1" customWidth="1"/>
    <col min="5" max="5" width="30.6640625" bestFit="1" customWidth="1"/>
    <col min="6" max="6" width="33.5546875" bestFit="1" customWidth="1"/>
    <col min="7" max="11" width="39.33203125" bestFit="1" customWidth="1"/>
  </cols>
  <sheetData>
    <row r="3" spans="1:11" ht="14.4" x14ac:dyDescent="0.3">
      <c r="A3" s="106" t="s">
        <v>110</v>
      </c>
      <c r="B3" s="107"/>
      <c r="C3" s="4" t="s">
        <v>78</v>
      </c>
      <c r="D3" s="5" t="s">
        <v>1</v>
      </c>
      <c r="E3" s="6" t="s">
        <v>0</v>
      </c>
      <c r="F3" s="7" t="s">
        <v>2</v>
      </c>
      <c r="G3" s="8" t="s">
        <v>79</v>
      </c>
      <c r="H3" s="1" t="s">
        <v>91</v>
      </c>
      <c r="I3" s="1" t="s">
        <v>90</v>
      </c>
      <c r="J3" s="1" t="s">
        <v>80</v>
      </c>
      <c r="K3" s="1" t="s">
        <v>92</v>
      </c>
    </row>
    <row r="4" spans="1:11" ht="14.4" x14ac:dyDescent="0.3">
      <c r="A4" s="3" t="s">
        <v>98</v>
      </c>
      <c r="B4" s="3"/>
      <c r="C4" s="9" t="e">
        <f>+#REF!/#REF!-1</f>
        <v>#REF!</v>
      </c>
      <c r="D4" s="9" t="e">
        <f>+#REF!/#REF!-1</f>
        <v>#REF!</v>
      </c>
      <c r="E4" s="9" t="e">
        <f>+#REF!/#REF!-1</f>
        <v>#REF!</v>
      </c>
      <c r="F4" s="9" t="e">
        <f>+#REF!/#REF!-1</f>
        <v>#REF!</v>
      </c>
      <c r="G4" s="9" t="e">
        <f>+#REF!/#REF!-1</f>
        <v>#REF!</v>
      </c>
      <c r="H4" s="9" t="e">
        <f>+#REF!/#REF!-1</f>
        <v>#REF!</v>
      </c>
      <c r="I4" s="9" t="e">
        <f>+#REF!/#REF!-1</f>
        <v>#REF!</v>
      </c>
      <c r="J4" s="9" t="e">
        <f>+#REF!/#REF!-1</f>
        <v>#REF!</v>
      </c>
      <c r="K4" s="9" t="e">
        <f>+#REF!/#REF!-1</f>
        <v>#REF!</v>
      </c>
    </row>
    <row r="5" spans="1:11" ht="14.4" x14ac:dyDescent="0.3">
      <c r="A5" s="3" t="s">
        <v>97</v>
      </c>
      <c r="B5" s="3"/>
      <c r="C5" s="10" t="e">
        <f>+#REF!-#REF!</f>
        <v>#REF!</v>
      </c>
      <c r="D5" s="10" t="e">
        <f>+#REF!-#REF!</f>
        <v>#REF!</v>
      </c>
      <c r="E5" s="10" t="e">
        <f>+#REF!-#REF!</f>
        <v>#REF!</v>
      </c>
      <c r="F5" s="10" t="e">
        <f>+#REF!-#REF!</f>
        <v>#REF!</v>
      </c>
      <c r="G5" s="10" t="e">
        <f>+#REF!-#REF!</f>
        <v>#REF!</v>
      </c>
      <c r="H5" s="10" t="e">
        <f>+#REF!-#REF!</f>
        <v>#REF!</v>
      </c>
      <c r="I5" s="10" t="e">
        <f>+#REF!-#REF!</f>
        <v>#REF!</v>
      </c>
      <c r="J5" s="10" t="e">
        <f>+#REF!-#REF!</f>
        <v>#REF!</v>
      </c>
      <c r="K5" s="10" t="e">
        <f>+#REF!-#REF!</f>
        <v>#REF!</v>
      </c>
    </row>
  </sheetData>
  <mergeCells count="1">
    <mergeCell ref="A3:B3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5:K114"/>
  <sheetViews>
    <sheetView showGridLines="0" topLeftCell="A16" zoomScale="70" zoomScaleNormal="70" workbookViewId="0">
      <selection activeCell="G14" sqref="G14"/>
    </sheetView>
  </sheetViews>
  <sheetFormatPr baseColWidth="10" defaultRowHeight="13.2" x14ac:dyDescent="0.25"/>
  <cols>
    <col min="2" max="2" width="76.33203125" customWidth="1"/>
    <col min="3" max="3" width="23.33203125" style="12" bestFit="1" customWidth="1"/>
    <col min="4" max="4" width="20" style="12" bestFit="1" customWidth="1"/>
    <col min="5" max="5" width="16.6640625" style="12" bestFit="1" customWidth="1"/>
    <col min="6" max="6" width="23.33203125" customWidth="1"/>
    <col min="7" max="7" width="20" bestFit="1" customWidth="1"/>
    <col min="8" max="8" width="20" customWidth="1"/>
    <col min="9" max="9" width="23.33203125" style="12" bestFit="1" customWidth="1"/>
    <col min="10" max="10" width="20" bestFit="1" customWidth="1"/>
    <col min="11" max="11" width="16.6640625" bestFit="1" customWidth="1"/>
  </cols>
  <sheetData>
    <row r="5" spans="1:11" x14ac:dyDescent="0.25">
      <c r="C5" s="108" t="s">
        <v>116</v>
      </c>
      <c r="D5" s="108"/>
      <c r="E5" s="13"/>
      <c r="F5" s="108" t="s">
        <v>115</v>
      </c>
      <c r="G5" s="108"/>
      <c r="H5" s="13"/>
      <c r="I5" s="109" t="s">
        <v>118</v>
      </c>
      <c r="J5" s="109"/>
    </row>
    <row r="6" spans="1:11" s="11" customFormat="1" x14ac:dyDescent="0.25">
      <c r="B6" s="11" t="s">
        <v>113</v>
      </c>
      <c r="C6" s="14" t="s">
        <v>114</v>
      </c>
      <c r="D6" s="14" t="s">
        <v>117</v>
      </c>
      <c r="E6" s="14" t="s">
        <v>120</v>
      </c>
      <c r="F6" s="14" t="s">
        <v>114</v>
      </c>
      <c r="G6" s="14" t="s">
        <v>117</v>
      </c>
      <c r="H6" s="14" t="s">
        <v>120</v>
      </c>
      <c r="I6" s="15" t="s">
        <v>114</v>
      </c>
      <c r="J6" s="14" t="s">
        <v>117</v>
      </c>
      <c r="K6" s="14" t="s">
        <v>120</v>
      </c>
    </row>
    <row r="7" spans="1:11" x14ac:dyDescent="0.25">
      <c r="A7" s="2">
        <v>1</v>
      </c>
      <c r="B7" s="2" t="s">
        <v>102</v>
      </c>
      <c r="C7" s="22">
        <v>6971481.5100429701</v>
      </c>
      <c r="D7" s="16">
        <v>3.1800000000000002E-2</v>
      </c>
      <c r="E7" s="16">
        <f>+((C7/$C$18)*D7)</f>
        <v>1.1559880453706302E-2</v>
      </c>
      <c r="F7" s="22">
        <v>7368782.4038508898</v>
      </c>
      <c r="G7" s="16">
        <v>3.8199999999999998E-2</v>
      </c>
      <c r="H7" s="16">
        <f>+((F7/$F$18)*G7)</f>
        <v>1.3931657728599514E-2</v>
      </c>
      <c r="I7" s="25">
        <v>8130373.7599999998</v>
      </c>
      <c r="J7" s="16">
        <v>3.3399999999999999E-2</v>
      </c>
      <c r="K7" s="16">
        <f>+((I7/$I$18)*J7)</f>
        <v>1.2377015532661477E-2</v>
      </c>
    </row>
    <row r="8" spans="1:11" x14ac:dyDescent="0.25">
      <c r="A8" s="2">
        <v>2</v>
      </c>
      <c r="B8" s="2" t="s">
        <v>33</v>
      </c>
      <c r="C8" s="22">
        <v>3076815.06753908</v>
      </c>
      <c r="D8" s="16">
        <v>3.2300000000000002E-2</v>
      </c>
      <c r="E8" s="16">
        <f t="shared" ref="E8:E17" si="0">+((C8/$C$18)*D8)</f>
        <v>5.1820912852383293E-3</v>
      </c>
      <c r="F8" s="22">
        <v>3155607.1656045699</v>
      </c>
      <c r="G8" s="16">
        <v>3.7199999999999997E-2</v>
      </c>
      <c r="H8" s="16">
        <f t="shared" ref="H8:H17" si="1">+((F8/$F$18)*G8)</f>
        <v>5.8099122693841872E-3</v>
      </c>
      <c r="I8" s="25">
        <v>3174283.64</v>
      </c>
      <c r="J8" s="16">
        <v>3.4099999999999998E-2</v>
      </c>
      <c r="K8" s="16">
        <f t="shared" ref="K8:K17" si="2">+((I8/$I$18)*J8)</f>
        <v>4.9335447063879054E-3</v>
      </c>
    </row>
    <row r="9" spans="1:11" x14ac:dyDescent="0.25">
      <c r="A9" s="2">
        <v>3</v>
      </c>
      <c r="B9" s="2" t="s">
        <v>34</v>
      </c>
      <c r="C9" s="22">
        <v>2108848.68107558</v>
      </c>
      <c r="D9" s="16">
        <v>3.2000000000000001E-2</v>
      </c>
      <c r="E9" s="16">
        <f t="shared" si="0"/>
        <v>3.5188158514998431E-3</v>
      </c>
      <c r="F9" s="22">
        <v>2425513.0011577201</v>
      </c>
      <c r="G9" s="16">
        <v>3.85E-2</v>
      </c>
      <c r="H9" s="16">
        <f t="shared" si="1"/>
        <v>4.6217668947061367E-3</v>
      </c>
      <c r="I9" s="25">
        <v>2838664.16</v>
      </c>
      <c r="J9" s="16">
        <v>3.39E-2</v>
      </c>
      <c r="K9" s="16">
        <f t="shared" si="2"/>
        <v>4.3860408373730302E-3</v>
      </c>
    </row>
    <row r="10" spans="1:11" x14ac:dyDescent="0.25">
      <c r="A10" s="2"/>
      <c r="B10" s="2" t="s">
        <v>77</v>
      </c>
      <c r="C10" s="22"/>
      <c r="D10" s="16"/>
      <c r="E10" s="16"/>
      <c r="F10" s="22"/>
      <c r="G10" s="16"/>
      <c r="H10" s="16"/>
      <c r="I10" s="25"/>
      <c r="J10" s="16"/>
      <c r="K10" s="16"/>
    </row>
    <row r="11" spans="1:11" x14ac:dyDescent="0.25">
      <c r="A11" s="2">
        <v>4</v>
      </c>
      <c r="B11" s="2" t="s">
        <v>29</v>
      </c>
      <c r="C11" s="22">
        <v>1024860.0236289001</v>
      </c>
      <c r="D11" s="16">
        <v>3.2500000000000001E-2</v>
      </c>
      <c r="E11" s="16">
        <f t="shared" si="0"/>
        <v>1.7367969871868512E-3</v>
      </c>
      <c r="F11" s="22">
        <v>1206868.3061349799</v>
      </c>
      <c r="G11" s="16">
        <v>3.4299999999999997E-2</v>
      </c>
      <c r="H11" s="16">
        <f t="shared" si="1"/>
        <v>2.0487912158954746E-3</v>
      </c>
      <c r="I11" s="25">
        <v>1295668.3400000001</v>
      </c>
      <c r="J11" s="16">
        <v>3.2500000000000001E-2</v>
      </c>
      <c r="K11" s="16">
        <f t="shared" si="2"/>
        <v>1.9192704024822592E-3</v>
      </c>
    </row>
    <row r="12" spans="1:11" x14ac:dyDescent="0.25">
      <c r="A12" s="2">
        <v>5</v>
      </c>
      <c r="B12" s="2" t="s">
        <v>22</v>
      </c>
      <c r="C12" s="22">
        <v>1208557.1941722</v>
      </c>
      <c r="D12" s="16">
        <v>2.7E-2</v>
      </c>
      <c r="E12" s="16">
        <f t="shared" si="0"/>
        <v>1.7015006334147012E-3</v>
      </c>
      <c r="F12" s="22">
        <v>1200939.93235944</v>
      </c>
      <c r="G12" s="16">
        <v>3.15E-2</v>
      </c>
      <c r="H12" s="16">
        <f t="shared" si="1"/>
        <v>1.87230044543311E-3</v>
      </c>
      <c r="I12" s="25">
        <v>1229466.99</v>
      </c>
      <c r="J12" s="16">
        <v>2.69E-2</v>
      </c>
      <c r="K12" s="16">
        <f t="shared" si="2"/>
        <v>1.5073986121003559E-3</v>
      </c>
    </row>
    <row r="13" spans="1:11" x14ac:dyDescent="0.25">
      <c r="A13" s="2">
        <v>6</v>
      </c>
      <c r="B13" s="2" t="s">
        <v>99</v>
      </c>
      <c r="C13" s="22">
        <v>981948.58767449996</v>
      </c>
      <c r="D13" s="16">
        <v>2.7799999999999998E-2</v>
      </c>
      <c r="E13" s="16">
        <f t="shared" si="0"/>
        <v>1.4234253263632095E-3</v>
      </c>
      <c r="F13" s="22">
        <v>997576.31957127003</v>
      </c>
      <c r="G13" s="16">
        <v>3.2800000000000003E-2</v>
      </c>
      <c r="H13" s="16">
        <f t="shared" si="1"/>
        <v>1.6194355775822852E-3</v>
      </c>
      <c r="I13" s="25">
        <v>1279050.31</v>
      </c>
      <c r="J13" s="17">
        <v>3.2199999999999999E-2</v>
      </c>
      <c r="K13" s="16">
        <f t="shared" si="2"/>
        <v>1.8771650392534157E-3</v>
      </c>
    </row>
    <row r="14" spans="1:11" x14ac:dyDescent="0.25">
      <c r="A14" s="2">
        <v>7</v>
      </c>
      <c r="B14" s="2" t="s">
        <v>56</v>
      </c>
      <c r="C14" s="22">
        <v>1054702.0599934</v>
      </c>
      <c r="D14" s="16"/>
      <c r="E14" s="16">
        <f t="shared" si="0"/>
        <v>0</v>
      </c>
      <c r="F14" s="22">
        <v>1132793.57769041</v>
      </c>
      <c r="G14" s="16">
        <v>3.8699999999999998E-2</v>
      </c>
      <c r="H14" s="16">
        <f t="shared" si="1"/>
        <v>2.1697287529692162E-3</v>
      </c>
      <c r="I14" s="25">
        <v>1148115.52</v>
      </c>
      <c r="J14" s="17">
        <v>3.0800000000000001E-2</v>
      </c>
      <c r="K14" s="16">
        <f t="shared" si="2"/>
        <v>1.6117410320495365E-3</v>
      </c>
    </row>
    <row r="15" spans="1:11" x14ac:dyDescent="0.25">
      <c r="A15" s="2">
        <v>8</v>
      </c>
      <c r="B15" s="2" t="s">
        <v>43</v>
      </c>
      <c r="C15" s="22">
        <v>1068149.43779213</v>
      </c>
      <c r="D15" s="16">
        <v>2.7E-2</v>
      </c>
      <c r="E15" s="16">
        <f t="shared" si="0"/>
        <v>1.5038236946905367E-3</v>
      </c>
      <c r="F15" s="22">
        <v>1057236.90176549</v>
      </c>
      <c r="G15" s="16">
        <v>3.5700000000000003E-2</v>
      </c>
      <c r="H15" s="16">
        <f t="shared" si="1"/>
        <v>1.8680316513778664E-3</v>
      </c>
      <c r="I15" s="25">
        <v>1034522.85</v>
      </c>
      <c r="J15" s="17">
        <v>3.2899999999999999E-2</v>
      </c>
      <c r="K15" s="16">
        <f t="shared" si="2"/>
        <v>1.5512969682994868E-3</v>
      </c>
    </row>
    <row r="16" spans="1:11" x14ac:dyDescent="0.25">
      <c r="A16" s="2">
        <v>9</v>
      </c>
      <c r="B16" s="2" t="s">
        <v>6</v>
      </c>
      <c r="C16" s="22">
        <v>908642.1877549499</v>
      </c>
      <c r="D16" s="16">
        <v>2.9100000000000001E-2</v>
      </c>
      <c r="E16" s="16">
        <f t="shared" si="0"/>
        <v>1.3787547733258509E-3</v>
      </c>
      <c r="F16" s="22">
        <v>927166.94431801001</v>
      </c>
      <c r="G16" s="16">
        <v>4.0300000000000002E-2</v>
      </c>
      <c r="H16" s="16">
        <f t="shared" si="1"/>
        <v>1.8492970923730337E-3</v>
      </c>
      <c r="I16" s="22">
        <v>970558</v>
      </c>
      <c r="J16" s="16">
        <v>3.7199999999999997E-2</v>
      </c>
      <c r="K16" s="16">
        <f t="shared" si="2"/>
        <v>1.645596639467554E-3</v>
      </c>
    </row>
    <row r="17" spans="1:11" x14ac:dyDescent="0.25">
      <c r="A17" s="19">
        <v>10</v>
      </c>
      <c r="B17" s="19" t="s">
        <v>16</v>
      </c>
      <c r="C17" s="23">
        <v>773798.42114434997</v>
      </c>
      <c r="D17" s="20">
        <v>3.1300000000000001E-2</v>
      </c>
      <c r="E17" s="20">
        <f t="shared" si="0"/>
        <v>1.2629126686769E-3</v>
      </c>
      <c r="F17" s="23">
        <v>732396.54</v>
      </c>
      <c r="G17" s="20">
        <v>3.2599999999999997E-2</v>
      </c>
      <c r="H17" s="20">
        <f t="shared" si="1"/>
        <v>1.1817009511092128E-3</v>
      </c>
      <c r="I17" s="23">
        <v>839519.65</v>
      </c>
      <c r="J17" s="20">
        <v>3.1300000000000001E-2</v>
      </c>
      <c r="K17" s="20">
        <f t="shared" si="2"/>
        <v>1.1976617002258561E-3</v>
      </c>
    </row>
    <row r="18" spans="1:11" s="13" customFormat="1" x14ac:dyDescent="0.25">
      <c r="B18" s="13" t="s">
        <v>121</v>
      </c>
      <c r="C18" s="24">
        <f>+SUM(C7:C17)</f>
        <v>19177803.170818064</v>
      </c>
      <c r="D18" s="21"/>
      <c r="E18" s="21">
        <f>+SUM(E7:E17)</f>
        <v>2.9268001674102522E-2</v>
      </c>
      <c r="F18" s="24">
        <f>+SUM(F7:F17)</f>
        <v>20204881.092452779</v>
      </c>
      <c r="G18" s="21"/>
      <c r="H18" s="21">
        <f>+SUM(H7:H17)</f>
        <v>3.6972622579430042E-2</v>
      </c>
      <c r="I18" s="24">
        <f>+SUM(I7:I17)</f>
        <v>21940223.219999999</v>
      </c>
      <c r="J18" s="21"/>
      <c r="K18" s="21">
        <f>+SUM(K7:K17)</f>
        <v>3.3006731470300879E-2</v>
      </c>
    </row>
    <row r="19" spans="1:11" x14ac:dyDescent="0.25">
      <c r="J19" s="18"/>
    </row>
    <row r="20" spans="1:11" x14ac:dyDescent="0.25">
      <c r="B20" t="s">
        <v>119</v>
      </c>
      <c r="C20" s="12">
        <v>36647207</v>
      </c>
      <c r="D20" s="18"/>
      <c r="E20" s="18"/>
      <c r="F20" s="12">
        <v>38369903.334420003</v>
      </c>
      <c r="G20" s="18"/>
      <c r="H20" s="18"/>
      <c r="I20" s="12">
        <v>34557104494365.266</v>
      </c>
      <c r="J20" s="18"/>
    </row>
    <row r="21" spans="1:11" x14ac:dyDescent="0.25">
      <c r="D21" s="18"/>
      <c r="E21" s="18"/>
      <c r="F21" s="12"/>
      <c r="G21" s="18"/>
      <c r="H21" s="18"/>
      <c r="J21" s="18"/>
    </row>
    <row r="22" spans="1:11" x14ac:dyDescent="0.25">
      <c r="D22" s="18"/>
      <c r="E22" s="18"/>
      <c r="F22" s="12"/>
      <c r="G22" s="18"/>
      <c r="H22" s="18"/>
      <c r="J22" s="18"/>
    </row>
    <row r="24" spans="1:11" x14ac:dyDescent="0.25">
      <c r="B24" t="s">
        <v>5</v>
      </c>
      <c r="C24" s="12">
        <v>644363823942.19995</v>
      </c>
      <c r="F24" s="12">
        <v>678133415048.31995</v>
      </c>
      <c r="G24" s="12"/>
      <c r="H24" s="12"/>
      <c r="I24" s="12">
        <v>673863530471.20996</v>
      </c>
    </row>
    <row r="25" spans="1:11" x14ac:dyDescent="0.25">
      <c r="B25" t="s">
        <v>36</v>
      </c>
      <c r="C25" s="12">
        <v>433997778324.26001</v>
      </c>
      <c r="F25" s="12">
        <v>530004088789.04999</v>
      </c>
      <c r="G25" s="12"/>
      <c r="H25" s="12"/>
      <c r="I25" s="12">
        <v>539352747436.83002</v>
      </c>
    </row>
    <row r="26" spans="1:11" x14ac:dyDescent="0.25">
      <c r="B26" t="s">
        <v>87</v>
      </c>
      <c r="C26" s="12">
        <v>525557975637.75</v>
      </c>
      <c r="F26" s="12">
        <v>528009784833.32001</v>
      </c>
      <c r="G26" s="12"/>
      <c r="H26" s="12"/>
      <c r="I26" s="12">
        <v>531237612976.52002</v>
      </c>
    </row>
    <row r="27" spans="1:11" x14ac:dyDescent="0.25">
      <c r="B27" t="s">
        <v>32</v>
      </c>
      <c r="C27" s="12">
        <v>415036489466.32001</v>
      </c>
      <c r="F27" s="12">
        <v>546532148234.34998</v>
      </c>
      <c r="G27" s="12"/>
      <c r="H27" s="12"/>
      <c r="I27" s="12">
        <v>507300757904.85999</v>
      </c>
    </row>
    <row r="28" spans="1:11" x14ac:dyDescent="0.25">
      <c r="B28" t="s">
        <v>103</v>
      </c>
      <c r="C28" s="12">
        <v>452468176575.16998</v>
      </c>
      <c r="F28" s="12">
        <v>451016974990.63</v>
      </c>
      <c r="G28" s="12"/>
      <c r="H28" s="12"/>
      <c r="I28" s="12">
        <v>504555289972.87</v>
      </c>
    </row>
    <row r="29" spans="1:11" x14ac:dyDescent="0.25">
      <c r="B29" t="s">
        <v>48</v>
      </c>
      <c r="C29" s="12">
        <v>421242764441.59003</v>
      </c>
      <c r="F29" s="12">
        <v>427131137450.77002</v>
      </c>
      <c r="G29" s="12"/>
      <c r="H29" s="12"/>
      <c r="I29" s="12">
        <v>440999905774.14001</v>
      </c>
    </row>
    <row r="30" spans="1:11" x14ac:dyDescent="0.25">
      <c r="B30" t="s">
        <v>39</v>
      </c>
      <c r="C30" s="12">
        <v>426430363654</v>
      </c>
      <c r="F30" s="12">
        <v>421562087930</v>
      </c>
      <c r="G30" s="12"/>
      <c r="H30" s="12"/>
      <c r="I30" s="12">
        <v>419010950470</v>
      </c>
    </row>
    <row r="31" spans="1:11" x14ac:dyDescent="0.25">
      <c r="B31" t="s">
        <v>69</v>
      </c>
      <c r="C31" s="12">
        <v>430729505004.52002</v>
      </c>
      <c r="F31" s="12">
        <v>373809182695.57001</v>
      </c>
      <c r="G31" s="12"/>
      <c r="H31" s="12"/>
      <c r="I31" s="12">
        <v>389088414935.53998</v>
      </c>
    </row>
    <row r="32" spans="1:11" x14ac:dyDescent="0.25">
      <c r="B32" t="s">
        <v>8</v>
      </c>
      <c r="C32" s="12">
        <v>337787652522.97998</v>
      </c>
      <c r="F32" s="12">
        <v>389344018021.70001</v>
      </c>
      <c r="G32" s="12"/>
      <c r="H32" s="12"/>
      <c r="I32" s="12">
        <v>372818429410.31</v>
      </c>
    </row>
    <row r="33" spans="2:9" x14ac:dyDescent="0.25">
      <c r="B33" t="s">
        <v>12</v>
      </c>
      <c r="C33" s="12">
        <v>320322627903.59998</v>
      </c>
      <c r="F33" s="12">
        <v>371474890742.76001</v>
      </c>
      <c r="G33" s="12"/>
      <c r="H33" s="12"/>
      <c r="I33" s="12">
        <v>364477533865.87</v>
      </c>
    </row>
    <row r="34" spans="2:9" x14ac:dyDescent="0.25">
      <c r="B34" t="s">
        <v>55</v>
      </c>
      <c r="C34" s="12">
        <v>310787699199.16998</v>
      </c>
      <c r="F34" s="12">
        <v>337473892990.96997</v>
      </c>
      <c r="G34" s="12"/>
      <c r="H34" s="12"/>
      <c r="I34" s="12">
        <v>355845062403.94</v>
      </c>
    </row>
    <row r="35" spans="2:9" x14ac:dyDescent="0.25">
      <c r="B35" t="s">
        <v>71</v>
      </c>
      <c r="C35" s="12">
        <v>307600582272.94</v>
      </c>
      <c r="F35" s="12">
        <v>325788063859.59998</v>
      </c>
      <c r="G35" s="12"/>
      <c r="H35" s="12"/>
      <c r="I35" s="12">
        <v>342355820982.28003</v>
      </c>
    </row>
    <row r="36" spans="2:9" x14ac:dyDescent="0.25">
      <c r="B36" t="s">
        <v>26</v>
      </c>
      <c r="C36" s="12">
        <v>344341071666.91998</v>
      </c>
      <c r="F36" s="12">
        <v>327801043337.94</v>
      </c>
      <c r="G36" s="12"/>
      <c r="H36" s="12"/>
      <c r="I36" s="12">
        <v>324761093526.60999</v>
      </c>
    </row>
    <row r="37" spans="2:9" x14ac:dyDescent="0.25">
      <c r="B37" t="s">
        <v>21</v>
      </c>
      <c r="C37" s="12">
        <v>262915361285.87</v>
      </c>
      <c r="F37" s="12">
        <v>286852918761.56</v>
      </c>
      <c r="G37" s="12"/>
      <c r="H37" s="12"/>
      <c r="I37" s="12">
        <v>287447688047.94</v>
      </c>
    </row>
    <row r="38" spans="2:9" x14ac:dyDescent="0.25">
      <c r="B38" t="s">
        <v>58</v>
      </c>
      <c r="C38" s="12">
        <v>252653147420.91</v>
      </c>
      <c r="F38" s="12">
        <v>262574302697.17999</v>
      </c>
      <c r="G38" s="12"/>
      <c r="H38" s="12"/>
      <c r="I38" s="12">
        <v>284284219476.95001</v>
      </c>
    </row>
    <row r="39" spans="2:9" x14ac:dyDescent="0.25">
      <c r="B39" t="s">
        <v>10</v>
      </c>
      <c r="C39" s="12">
        <v>235890644934.94</v>
      </c>
      <c r="F39" s="12">
        <v>252848277053.82001</v>
      </c>
      <c r="G39" s="12"/>
      <c r="H39" s="12"/>
      <c r="I39" s="12">
        <v>260314322015.17001</v>
      </c>
    </row>
    <row r="40" spans="2:9" x14ac:dyDescent="0.25">
      <c r="B40" t="s">
        <v>66</v>
      </c>
      <c r="C40" s="12">
        <v>227446811723.64999</v>
      </c>
      <c r="F40" s="12">
        <v>186658007836.75</v>
      </c>
      <c r="G40" s="12"/>
      <c r="H40" s="12"/>
      <c r="I40" s="12">
        <v>237027580411.42001</v>
      </c>
    </row>
    <row r="41" spans="2:9" x14ac:dyDescent="0.25">
      <c r="B41" t="s">
        <v>50</v>
      </c>
      <c r="C41" s="12">
        <v>203697583736.01999</v>
      </c>
      <c r="F41" s="12">
        <v>225890737989.25</v>
      </c>
      <c r="G41" s="12"/>
      <c r="H41" s="12"/>
      <c r="I41" s="12">
        <v>230277476004.45001</v>
      </c>
    </row>
    <row r="42" spans="2:9" x14ac:dyDescent="0.25">
      <c r="B42" t="s">
        <v>57</v>
      </c>
      <c r="C42" s="12">
        <v>206043220655.19</v>
      </c>
      <c r="F42" s="12">
        <v>191847424195.28</v>
      </c>
      <c r="G42" s="12"/>
      <c r="H42" s="12"/>
      <c r="I42" s="12">
        <v>224674244787.75</v>
      </c>
    </row>
    <row r="43" spans="2:9" x14ac:dyDescent="0.25">
      <c r="B43" t="s">
        <v>15</v>
      </c>
      <c r="C43" s="12">
        <v>262510274783.82999</v>
      </c>
      <c r="F43" s="12">
        <v>232898430416.81</v>
      </c>
      <c r="G43" s="12"/>
      <c r="H43" s="12"/>
      <c r="I43" s="12">
        <v>209338938261.32001</v>
      </c>
    </row>
    <row r="44" spans="2:9" x14ac:dyDescent="0.25">
      <c r="B44" t="s">
        <v>38</v>
      </c>
      <c r="C44" s="12">
        <v>232804040439.32999</v>
      </c>
      <c r="F44" s="12">
        <v>230574544204.26001</v>
      </c>
      <c r="G44" s="12"/>
      <c r="H44" s="12"/>
      <c r="I44" s="12">
        <v>208779141669.69</v>
      </c>
    </row>
    <row r="45" spans="2:9" x14ac:dyDescent="0.25">
      <c r="B45" t="s">
        <v>23</v>
      </c>
      <c r="C45" s="12">
        <v>229310668044.89001</v>
      </c>
      <c r="F45" s="12">
        <v>234764195737.45001</v>
      </c>
      <c r="G45" s="12"/>
      <c r="H45" s="12"/>
      <c r="I45" s="12">
        <v>205741723349.19</v>
      </c>
    </row>
    <row r="46" spans="2:9" x14ac:dyDescent="0.25">
      <c r="B46" t="s">
        <v>88</v>
      </c>
      <c r="C46" s="12">
        <v>240403639424.59</v>
      </c>
      <c r="F46" s="12">
        <v>212586343542.10999</v>
      </c>
      <c r="G46" s="12"/>
      <c r="H46" s="12"/>
      <c r="I46" s="12">
        <v>196965741669.41</v>
      </c>
    </row>
    <row r="47" spans="2:9" x14ac:dyDescent="0.25">
      <c r="B47" t="s">
        <v>107</v>
      </c>
      <c r="C47" s="12">
        <v>179921310180.03</v>
      </c>
      <c r="F47" s="12">
        <v>173656986768.03</v>
      </c>
      <c r="G47" s="12"/>
      <c r="H47" s="12"/>
      <c r="I47" s="12">
        <v>180299617486.23999</v>
      </c>
    </row>
    <row r="48" spans="2:9" x14ac:dyDescent="0.25">
      <c r="B48" t="s">
        <v>27</v>
      </c>
      <c r="C48" s="12">
        <v>163346659871.54999</v>
      </c>
      <c r="F48" s="12">
        <v>173080005138.28</v>
      </c>
      <c r="G48" s="12"/>
      <c r="H48" s="12"/>
      <c r="I48" s="12">
        <v>172584986132.17999</v>
      </c>
    </row>
    <row r="49" spans="2:9" x14ac:dyDescent="0.25">
      <c r="B49" t="s">
        <v>17</v>
      </c>
      <c r="C49" s="12">
        <v>0</v>
      </c>
      <c r="F49" s="12">
        <v>154770271689.54001</v>
      </c>
      <c r="G49" s="12"/>
      <c r="H49" s="12"/>
      <c r="I49" s="12">
        <v>153911011219.84</v>
      </c>
    </row>
    <row r="50" spans="2:9" x14ac:dyDescent="0.25">
      <c r="B50" t="s">
        <v>73</v>
      </c>
      <c r="C50" s="12">
        <v>131290257585.12</v>
      </c>
      <c r="F50" s="12">
        <v>131448473927.77</v>
      </c>
      <c r="G50" s="12"/>
      <c r="H50" s="12"/>
      <c r="I50" s="12">
        <v>131986227014.73</v>
      </c>
    </row>
    <row r="51" spans="2:9" x14ac:dyDescent="0.25">
      <c r="B51" t="s">
        <v>4</v>
      </c>
      <c r="C51" s="12">
        <v>111187394327.81</v>
      </c>
      <c r="F51" s="12">
        <v>117176395323.62</v>
      </c>
      <c r="G51" s="12"/>
      <c r="H51" s="12"/>
      <c r="I51" s="12">
        <v>129465029978.98</v>
      </c>
    </row>
    <row r="52" spans="2:9" x14ac:dyDescent="0.25">
      <c r="B52" t="s">
        <v>68</v>
      </c>
      <c r="C52" s="12">
        <v>96041877941.119995</v>
      </c>
      <c r="F52" s="12">
        <v>116015159760.22</v>
      </c>
      <c r="G52" s="12"/>
      <c r="H52" s="12"/>
      <c r="I52" s="12">
        <v>116308964466.91</v>
      </c>
    </row>
    <row r="53" spans="2:9" x14ac:dyDescent="0.25">
      <c r="B53" t="s">
        <v>49</v>
      </c>
      <c r="C53" s="12">
        <v>113378664351.62</v>
      </c>
      <c r="F53" s="12">
        <v>119067799588.39</v>
      </c>
      <c r="G53" s="12"/>
      <c r="H53" s="12"/>
      <c r="I53" s="12">
        <v>112419332189.63</v>
      </c>
    </row>
    <row r="54" spans="2:9" x14ac:dyDescent="0.25">
      <c r="B54" t="s">
        <v>101</v>
      </c>
      <c r="C54" s="12">
        <v>100170473556.95</v>
      </c>
      <c r="F54" s="12">
        <v>100793376020.67999</v>
      </c>
      <c r="G54" s="12"/>
      <c r="H54" s="12"/>
      <c r="I54" s="12">
        <v>101264720910.89999</v>
      </c>
    </row>
    <row r="55" spans="2:9" x14ac:dyDescent="0.25">
      <c r="B55" t="s">
        <v>100</v>
      </c>
      <c r="C55" s="12">
        <v>101200111742.77</v>
      </c>
      <c r="F55" s="12">
        <v>108652303919.16</v>
      </c>
      <c r="G55" s="12"/>
      <c r="H55" s="12"/>
      <c r="I55" s="12">
        <v>98325883524.509995</v>
      </c>
    </row>
    <row r="56" spans="2:9" x14ac:dyDescent="0.25">
      <c r="B56" t="s">
        <v>95</v>
      </c>
      <c r="C56" s="12">
        <v>102305067338.92999</v>
      </c>
      <c r="F56" s="12">
        <v>94910623507.070007</v>
      </c>
      <c r="G56" s="12"/>
      <c r="H56" s="12"/>
      <c r="I56" s="12">
        <v>95025389840.490005</v>
      </c>
    </row>
    <row r="57" spans="2:9" x14ac:dyDescent="0.25">
      <c r="B57" t="s">
        <v>108</v>
      </c>
      <c r="C57" s="12">
        <v>65825122635.110001</v>
      </c>
      <c r="F57" s="12">
        <v>87490314645.279999</v>
      </c>
      <c r="G57" s="12"/>
      <c r="H57" s="12"/>
      <c r="I57" s="12">
        <v>86945737689.179993</v>
      </c>
    </row>
    <row r="58" spans="2:9" x14ac:dyDescent="0.25">
      <c r="B58" t="s">
        <v>51</v>
      </c>
      <c r="C58" s="12">
        <v>86935185312.240005</v>
      </c>
      <c r="F58" s="12">
        <v>87139719848.740005</v>
      </c>
      <c r="G58" s="12"/>
      <c r="H58" s="12"/>
      <c r="I58" s="12">
        <v>84287642009.059998</v>
      </c>
    </row>
    <row r="59" spans="2:9" x14ac:dyDescent="0.25">
      <c r="B59" t="s">
        <v>14</v>
      </c>
      <c r="C59" s="12">
        <v>83795126590.059998</v>
      </c>
      <c r="F59" s="12">
        <v>83459484306.940002</v>
      </c>
      <c r="G59" s="12"/>
      <c r="H59" s="12"/>
      <c r="I59" s="12">
        <v>83561332788.669998</v>
      </c>
    </row>
    <row r="60" spans="2:9" x14ac:dyDescent="0.25">
      <c r="B60" t="s">
        <v>104</v>
      </c>
      <c r="C60" s="12">
        <v>96212655878.75</v>
      </c>
      <c r="F60" s="12">
        <v>104841325618.44</v>
      </c>
      <c r="G60" s="12"/>
      <c r="H60" s="12"/>
      <c r="I60" s="12">
        <v>81094747114.580002</v>
      </c>
    </row>
    <row r="61" spans="2:9" x14ac:dyDescent="0.25">
      <c r="B61" t="s">
        <v>60</v>
      </c>
      <c r="C61" s="12">
        <v>78943727315.369995</v>
      </c>
      <c r="F61" s="12">
        <v>78391665633.610001</v>
      </c>
      <c r="G61" s="12"/>
      <c r="H61" s="12"/>
      <c r="I61" s="12">
        <v>76914155738.830002</v>
      </c>
    </row>
    <row r="62" spans="2:9" x14ac:dyDescent="0.25">
      <c r="B62" t="s">
        <v>35</v>
      </c>
      <c r="C62" s="12">
        <v>76824932535.089996</v>
      </c>
      <c r="F62" s="12">
        <v>72816469542.139999</v>
      </c>
      <c r="G62" s="12"/>
      <c r="H62" s="12"/>
      <c r="I62" s="12">
        <v>75770431739.559998</v>
      </c>
    </row>
    <row r="63" spans="2:9" x14ac:dyDescent="0.25">
      <c r="B63" t="s">
        <v>37</v>
      </c>
      <c r="C63" s="12">
        <v>69918848590.190002</v>
      </c>
      <c r="F63" s="12">
        <v>71112953834.080002</v>
      </c>
      <c r="G63" s="12"/>
      <c r="H63" s="12"/>
      <c r="I63" s="12">
        <v>71101420950.119995</v>
      </c>
    </row>
    <row r="64" spans="2:9" x14ac:dyDescent="0.25">
      <c r="B64" t="s">
        <v>53</v>
      </c>
      <c r="C64" s="12">
        <v>65663891081.580002</v>
      </c>
      <c r="F64" s="12">
        <v>66985178660.510002</v>
      </c>
      <c r="G64" s="12"/>
      <c r="H64" s="12"/>
      <c r="I64" s="12">
        <v>70646621961.410004</v>
      </c>
    </row>
    <row r="65" spans="2:9" x14ac:dyDescent="0.25">
      <c r="B65" t="s">
        <v>75</v>
      </c>
      <c r="C65" s="12">
        <v>67213965256.959999</v>
      </c>
      <c r="F65" s="12">
        <v>67402221557.739998</v>
      </c>
      <c r="G65" s="12"/>
      <c r="H65" s="12"/>
      <c r="I65" s="12">
        <v>67562292859.830002</v>
      </c>
    </row>
    <row r="66" spans="2:9" x14ac:dyDescent="0.25">
      <c r="B66" t="s">
        <v>70</v>
      </c>
      <c r="C66" s="12">
        <v>53996430564.489998</v>
      </c>
      <c r="F66" s="12">
        <v>59966399642.709999</v>
      </c>
      <c r="G66" s="12"/>
      <c r="H66" s="12"/>
      <c r="I66" s="12">
        <v>62118338407.870003</v>
      </c>
    </row>
    <row r="67" spans="2:9" x14ac:dyDescent="0.25">
      <c r="B67" t="s">
        <v>54</v>
      </c>
      <c r="C67" s="12">
        <v>63461433999.639999</v>
      </c>
      <c r="F67" s="12">
        <v>62723147664.830002</v>
      </c>
      <c r="G67" s="12"/>
      <c r="H67" s="12"/>
      <c r="I67" s="12">
        <v>59888123478.209999</v>
      </c>
    </row>
    <row r="68" spans="2:9" x14ac:dyDescent="0.25">
      <c r="B68" t="s">
        <v>11</v>
      </c>
      <c r="C68" s="12">
        <v>58065921832.43</v>
      </c>
      <c r="F68" s="12">
        <v>57736216460.580002</v>
      </c>
      <c r="G68" s="12"/>
      <c r="H68" s="12"/>
      <c r="I68" s="12">
        <v>58083900746.760002</v>
      </c>
    </row>
    <row r="69" spans="2:9" x14ac:dyDescent="0.25">
      <c r="B69" t="s">
        <v>64</v>
      </c>
      <c r="C69" s="12">
        <v>53269533116.739998</v>
      </c>
      <c r="F69" s="12">
        <v>52846190692.650002</v>
      </c>
      <c r="G69" s="12"/>
      <c r="H69" s="12"/>
      <c r="I69" s="12">
        <v>53330548971.440002</v>
      </c>
    </row>
    <row r="70" spans="2:9" x14ac:dyDescent="0.25">
      <c r="B70" t="s">
        <v>24</v>
      </c>
      <c r="C70" s="12">
        <v>46158268873.139999</v>
      </c>
      <c r="F70" s="12">
        <v>48830324648.230003</v>
      </c>
      <c r="G70" s="12"/>
      <c r="H70" s="12"/>
      <c r="I70" s="12">
        <v>49464196227.790001</v>
      </c>
    </row>
    <row r="71" spans="2:9" x14ac:dyDescent="0.25">
      <c r="B71" t="s">
        <v>42</v>
      </c>
      <c r="C71" s="12">
        <v>48668305435.559998</v>
      </c>
      <c r="F71" s="12">
        <v>48174457652.309998</v>
      </c>
      <c r="G71" s="12"/>
      <c r="H71" s="12"/>
      <c r="I71" s="12">
        <v>46654013983.760002</v>
      </c>
    </row>
    <row r="72" spans="2:9" x14ac:dyDescent="0.25">
      <c r="B72" t="s">
        <v>3</v>
      </c>
      <c r="C72" s="12">
        <v>44151692153.82</v>
      </c>
      <c r="F72" s="12">
        <v>45014487455.650002</v>
      </c>
      <c r="G72" s="12"/>
      <c r="H72" s="12"/>
      <c r="I72" s="12">
        <v>46197468953</v>
      </c>
    </row>
    <row r="73" spans="2:9" x14ac:dyDescent="0.25">
      <c r="B73" t="s">
        <v>30</v>
      </c>
      <c r="C73" s="12">
        <v>30361672746.139999</v>
      </c>
      <c r="F73" s="12">
        <v>30576113407.889999</v>
      </c>
      <c r="G73" s="12"/>
      <c r="H73" s="12"/>
      <c r="I73" s="12">
        <v>30876206342.529999</v>
      </c>
    </row>
    <row r="74" spans="2:9" x14ac:dyDescent="0.25">
      <c r="B74" t="s">
        <v>93</v>
      </c>
      <c r="C74" s="12">
        <v>23335435048.889999</v>
      </c>
      <c r="F74" s="12">
        <v>21998763674.299999</v>
      </c>
      <c r="G74" s="12"/>
      <c r="H74" s="12"/>
      <c r="I74" s="12">
        <v>22399653571.41</v>
      </c>
    </row>
    <row r="75" spans="2:9" x14ac:dyDescent="0.25">
      <c r="B75" t="s">
        <v>18</v>
      </c>
      <c r="C75" s="12">
        <v>0</v>
      </c>
      <c r="F75" s="12">
        <v>18541091475.349998</v>
      </c>
      <c r="G75" s="12"/>
      <c r="H75" s="12"/>
      <c r="I75" s="12">
        <v>18647376633.77</v>
      </c>
    </row>
    <row r="76" spans="2:9" x14ac:dyDescent="0.25">
      <c r="B76" t="s">
        <v>61</v>
      </c>
      <c r="C76" s="12">
        <v>18108768280.830002</v>
      </c>
      <c r="F76" s="12">
        <v>17709292171.830002</v>
      </c>
      <c r="G76" s="12"/>
      <c r="H76" s="12"/>
      <c r="I76" s="12">
        <v>18348449355.09</v>
      </c>
    </row>
    <row r="77" spans="2:9" x14ac:dyDescent="0.25">
      <c r="B77" t="s">
        <v>28</v>
      </c>
      <c r="C77" s="12">
        <v>17759062523.720001</v>
      </c>
      <c r="F77" s="12">
        <v>18353042920.490002</v>
      </c>
      <c r="G77" s="12"/>
      <c r="H77" s="12"/>
      <c r="I77" s="12">
        <v>17973582883.900002</v>
      </c>
    </row>
    <row r="78" spans="2:9" x14ac:dyDescent="0.25">
      <c r="B78" t="s">
        <v>13</v>
      </c>
      <c r="C78" s="12">
        <v>18138184788.93</v>
      </c>
      <c r="F78" s="12">
        <v>16738287978.59</v>
      </c>
      <c r="G78" s="12"/>
      <c r="H78" s="12"/>
      <c r="I78" s="12">
        <v>17296674768.02</v>
      </c>
    </row>
    <row r="79" spans="2:9" x14ac:dyDescent="0.25">
      <c r="B79" t="s">
        <v>31</v>
      </c>
      <c r="C79" s="12">
        <v>16058077371.030001</v>
      </c>
      <c r="F79" s="12">
        <v>16073507424.15</v>
      </c>
      <c r="G79" s="12"/>
      <c r="H79" s="12"/>
      <c r="I79" s="12">
        <v>16283763162.459999</v>
      </c>
    </row>
    <row r="80" spans="2:9" x14ac:dyDescent="0.25">
      <c r="B80" t="s">
        <v>112</v>
      </c>
      <c r="F80" s="12">
        <v>7329646182.71</v>
      </c>
      <c r="G80" s="12"/>
      <c r="H80" s="12"/>
      <c r="I80" s="12">
        <v>15882484452.879999</v>
      </c>
    </row>
    <row r="81" spans="2:9" x14ac:dyDescent="0.25">
      <c r="B81" t="s">
        <v>83</v>
      </c>
      <c r="C81" s="12">
        <v>17163279217.76</v>
      </c>
      <c r="F81" s="12">
        <v>16163280578.77</v>
      </c>
      <c r="G81" s="12"/>
      <c r="H81" s="12"/>
      <c r="I81" s="12">
        <v>15026663342.860001</v>
      </c>
    </row>
    <row r="82" spans="2:9" x14ac:dyDescent="0.25">
      <c r="B82" t="s">
        <v>89</v>
      </c>
      <c r="C82" s="12">
        <v>13951726606.98</v>
      </c>
      <c r="F82" s="12">
        <v>13915389361.530001</v>
      </c>
      <c r="G82" s="12"/>
      <c r="H82" s="12"/>
      <c r="I82" s="12">
        <v>13422109873.5</v>
      </c>
    </row>
    <row r="83" spans="2:9" x14ac:dyDescent="0.25">
      <c r="B83" t="s">
        <v>82</v>
      </c>
      <c r="C83" s="12">
        <v>4910626373.2399998</v>
      </c>
      <c r="F83" s="12">
        <v>4405555376.1199999</v>
      </c>
      <c r="G83" s="12"/>
      <c r="H83" s="12"/>
      <c r="I83" s="12">
        <v>12892540129.059999</v>
      </c>
    </row>
    <row r="84" spans="2:9" x14ac:dyDescent="0.25">
      <c r="B84" t="s">
        <v>65</v>
      </c>
      <c r="C84" s="12">
        <v>10639400613.870001</v>
      </c>
      <c r="F84" s="12">
        <v>10842591776.040001</v>
      </c>
      <c r="G84" s="12"/>
      <c r="H84" s="12"/>
      <c r="I84" s="12">
        <v>11208755442.27</v>
      </c>
    </row>
    <row r="85" spans="2:9" x14ac:dyDescent="0.25">
      <c r="B85" t="s">
        <v>63</v>
      </c>
      <c r="C85" s="12">
        <v>10037832608.18</v>
      </c>
      <c r="F85" s="12">
        <v>9297311196.6700001</v>
      </c>
      <c r="G85" s="12"/>
      <c r="H85" s="12"/>
      <c r="I85" s="12">
        <v>9130427722.2900009</v>
      </c>
    </row>
    <row r="86" spans="2:9" x14ac:dyDescent="0.25">
      <c r="B86" t="s">
        <v>44</v>
      </c>
      <c r="C86" s="12">
        <v>7282902436.8199997</v>
      </c>
      <c r="F86" s="12">
        <v>7101262750.6400003</v>
      </c>
      <c r="G86" s="12"/>
      <c r="H86" s="12"/>
      <c r="I86" s="12">
        <v>8119113852.6599998</v>
      </c>
    </row>
    <row r="87" spans="2:9" x14ac:dyDescent="0.25">
      <c r="B87" t="s">
        <v>94</v>
      </c>
      <c r="C87" s="12">
        <v>6427927963.6700001</v>
      </c>
      <c r="F87" s="12">
        <v>6347735487.9499998</v>
      </c>
      <c r="G87" s="12"/>
      <c r="H87" s="12"/>
      <c r="I87" s="12">
        <v>6558247125.5100002</v>
      </c>
    </row>
    <row r="88" spans="2:9" x14ac:dyDescent="0.25">
      <c r="B88" t="s">
        <v>76</v>
      </c>
      <c r="C88" s="12">
        <v>6163889722.8199997</v>
      </c>
      <c r="F88" s="12">
        <v>6219999131.2299995</v>
      </c>
      <c r="G88" s="12"/>
      <c r="H88" s="12"/>
      <c r="I88" s="12">
        <v>6249192612.6099997</v>
      </c>
    </row>
    <row r="89" spans="2:9" x14ac:dyDescent="0.25">
      <c r="B89" t="s">
        <v>9</v>
      </c>
      <c r="C89" s="12">
        <v>5745291768.5100002</v>
      </c>
      <c r="F89" s="12">
        <v>6827114271.3999996</v>
      </c>
      <c r="G89" s="12"/>
      <c r="H89" s="12"/>
      <c r="I89" s="12">
        <v>6085653568.1899996</v>
      </c>
    </row>
    <row r="90" spans="2:9" x14ac:dyDescent="0.25">
      <c r="B90" t="s">
        <v>62</v>
      </c>
      <c r="C90" s="12">
        <v>6394558264.3100004</v>
      </c>
      <c r="F90" s="12">
        <v>6132997638.96</v>
      </c>
      <c r="G90" s="12"/>
      <c r="H90" s="12"/>
      <c r="I90" s="12">
        <v>5958582422.75</v>
      </c>
    </row>
    <row r="91" spans="2:9" x14ac:dyDescent="0.25">
      <c r="B91" t="s">
        <v>41</v>
      </c>
      <c r="C91" s="12">
        <v>6832414253.0799999</v>
      </c>
      <c r="F91" s="12">
        <v>6311876502.7700005</v>
      </c>
      <c r="G91" s="12"/>
      <c r="H91" s="12"/>
      <c r="I91" s="12">
        <v>5721875467.9399996</v>
      </c>
    </row>
    <row r="92" spans="2:9" x14ac:dyDescent="0.25">
      <c r="B92" t="s">
        <v>96</v>
      </c>
      <c r="C92" s="12">
        <v>5353572332.6499996</v>
      </c>
      <c r="F92" s="12">
        <v>5364035252.9399996</v>
      </c>
      <c r="G92" s="12"/>
      <c r="H92" s="12"/>
      <c r="I92" s="12">
        <v>5355588397.2200003</v>
      </c>
    </row>
    <row r="93" spans="2:9" x14ac:dyDescent="0.25">
      <c r="B93" t="s">
        <v>25</v>
      </c>
      <c r="C93" s="12">
        <v>5284892623.1000004</v>
      </c>
      <c r="F93" s="12">
        <v>5142273866.6499996</v>
      </c>
      <c r="G93" s="12"/>
      <c r="H93" s="12"/>
      <c r="I93" s="12">
        <v>5098783694.5299997</v>
      </c>
    </row>
    <row r="94" spans="2:9" x14ac:dyDescent="0.25">
      <c r="B94" t="s">
        <v>81</v>
      </c>
      <c r="C94" s="12">
        <v>5404282609.21</v>
      </c>
      <c r="F94" s="12">
        <v>5042977781.8500004</v>
      </c>
      <c r="G94" s="12"/>
      <c r="H94" s="12"/>
      <c r="I94" s="12">
        <v>5066221775.4099998</v>
      </c>
    </row>
    <row r="95" spans="2:9" x14ac:dyDescent="0.25">
      <c r="B95" t="s">
        <v>46</v>
      </c>
      <c r="C95" s="12">
        <v>5717939320.29</v>
      </c>
      <c r="F95" s="12">
        <v>5182975080.7200003</v>
      </c>
      <c r="G95" s="12"/>
      <c r="H95" s="12"/>
      <c r="I95" s="12">
        <v>5034955787.96</v>
      </c>
    </row>
    <row r="96" spans="2:9" x14ac:dyDescent="0.25">
      <c r="B96" t="s">
        <v>109</v>
      </c>
      <c r="C96" s="12">
        <v>4550906410.29</v>
      </c>
      <c r="F96" s="12">
        <v>4764971631.8699999</v>
      </c>
      <c r="G96" s="12"/>
      <c r="H96" s="12"/>
      <c r="I96" s="12">
        <v>4968720520.8599997</v>
      </c>
    </row>
    <row r="97" spans="2:9" x14ac:dyDescent="0.25">
      <c r="B97" t="s">
        <v>52</v>
      </c>
      <c r="C97" s="12">
        <v>4948465969.2700005</v>
      </c>
      <c r="F97" s="12">
        <v>4962966686.79</v>
      </c>
      <c r="G97" s="12"/>
      <c r="H97" s="12"/>
      <c r="I97" s="12">
        <v>4968399848.1000004</v>
      </c>
    </row>
    <row r="98" spans="2:9" x14ac:dyDescent="0.25">
      <c r="B98" t="s">
        <v>111</v>
      </c>
      <c r="C98" s="12">
        <v>0</v>
      </c>
      <c r="F98" s="12">
        <v>4514400188.46</v>
      </c>
      <c r="G98" s="12"/>
      <c r="H98" s="12"/>
      <c r="I98" s="12">
        <v>4520756204.5100002</v>
      </c>
    </row>
    <row r="99" spans="2:9" x14ac:dyDescent="0.25">
      <c r="B99" t="s">
        <v>59</v>
      </c>
      <c r="C99" s="12">
        <v>4583955156.8100004</v>
      </c>
      <c r="F99" s="12">
        <v>4235495606.6399999</v>
      </c>
      <c r="G99" s="12"/>
      <c r="H99" s="12"/>
      <c r="I99" s="12">
        <v>4251537112.1199999</v>
      </c>
    </row>
    <row r="100" spans="2:9" x14ac:dyDescent="0.25">
      <c r="B100" t="s">
        <v>19</v>
      </c>
      <c r="C100" s="12">
        <v>0</v>
      </c>
      <c r="F100" s="12">
        <v>3482764871.8800001</v>
      </c>
      <c r="G100" s="12"/>
      <c r="H100" s="12"/>
      <c r="I100" s="12">
        <v>3613711537.79</v>
      </c>
    </row>
    <row r="101" spans="2:9" x14ac:dyDescent="0.25">
      <c r="B101" t="s">
        <v>85</v>
      </c>
      <c r="C101" s="12">
        <v>1663297319</v>
      </c>
      <c r="F101" s="12">
        <v>1683022286.3499999</v>
      </c>
      <c r="G101" s="12"/>
      <c r="H101" s="12"/>
      <c r="I101" s="12">
        <v>3008431255.5900002</v>
      </c>
    </row>
    <row r="102" spans="2:9" x14ac:dyDescent="0.25">
      <c r="B102" t="s">
        <v>47</v>
      </c>
      <c r="C102" s="12">
        <v>2875625636.7399998</v>
      </c>
      <c r="F102" s="12">
        <v>2697459049.2399998</v>
      </c>
      <c r="G102" s="12"/>
      <c r="H102" s="12"/>
      <c r="I102" s="12">
        <v>2898868798.7399998</v>
      </c>
    </row>
    <row r="103" spans="2:9" x14ac:dyDescent="0.25">
      <c r="B103" t="s">
        <v>59</v>
      </c>
      <c r="C103" s="12">
        <v>2608585147.9400001</v>
      </c>
      <c r="F103" s="12">
        <v>2305376458.3200002</v>
      </c>
      <c r="G103" s="12"/>
      <c r="H103" s="12"/>
      <c r="I103" s="12">
        <v>2348990711.9499998</v>
      </c>
    </row>
    <row r="104" spans="2:9" x14ac:dyDescent="0.25">
      <c r="B104" t="s">
        <v>84</v>
      </c>
      <c r="C104" s="12">
        <v>2773793137.6599998</v>
      </c>
      <c r="F104" s="12">
        <v>2540007658.5999999</v>
      </c>
      <c r="G104" s="12"/>
      <c r="H104" s="12"/>
      <c r="I104" s="12">
        <v>2162814799.9299998</v>
      </c>
    </row>
    <row r="105" spans="2:9" x14ac:dyDescent="0.25">
      <c r="B105" t="s">
        <v>7</v>
      </c>
      <c r="C105" s="12">
        <v>1798354851.0799999</v>
      </c>
      <c r="F105" s="12">
        <v>1631383314.79</v>
      </c>
      <c r="G105" s="12"/>
      <c r="H105" s="12"/>
      <c r="I105" s="12">
        <v>1844744427.4100001</v>
      </c>
    </row>
    <row r="106" spans="2:9" x14ac:dyDescent="0.25">
      <c r="B106" t="s">
        <v>106</v>
      </c>
      <c r="C106" s="12">
        <v>1776366769.3</v>
      </c>
      <c r="F106" s="12">
        <v>1803220750.78</v>
      </c>
      <c r="G106" s="12"/>
      <c r="H106" s="12"/>
      <c r="I106" s="12">
        <v>1648259017.22</v>
      </c>
    </row>
    <row r="107" spans="2:9" x14ac:dyDescent="0.25">
      <c r="B107" t="s">
        <v>72</v>
      </c>
      <c r="C107" s="12">
        <v>1638360491.2</v>
      </c>
      <c r="F107" s="12">
        <v>1641079658.3199999</v>
      </c>
      <c r="G107" s="12"/>
      <c r="H107" s="12"/>
      <c r="I107" s="12">
        <v>1643012537.8900001</v>
      </c>
    </row>
    <row r="108" spans="2:9" x14ac:dyDescent="0.25">
      <c r="B108" t="s">
        <v>105</v>
      </c>
      <c r="C108" s="12">
        <v>1870414771.1300001</v>
      </c>
      <c r="F108" s="12">
        <v>1747180808.49</v>
      </c>
      <c r="G108" s="12"/>
      <c r="H108" s="12"/>
      <c r="I108" s="12">
        <v>1639099614.1500001</v>
      </c>
    </row>
    <row r="109" spans="2:9" x14ac:dyDescent="0.25">
      <c r="B109" t="s">
        <v>86</v>
      </c>
      <c r="C109" s="12">
        <v>1182758033.25</v>
      </c>
      <c r="F109" s="12">
        <v>32.729999999999997</v>
      </c>
      <c r="G109" s="12"/>
      <c r="H109" s="12"/>
      <c r="I109" s="12">
        <v>32.729999999999997</v>
      </c>
    </row>
    <row r="110" spans="2:9" x14ac:dyDescent="0.25">
      <c r="B110" t="s">
        <v>20</v>
      </c>
      <c r="F110" s="12"/>
      <c r="G110" s="12"/>
      <c r="H110" s="12"/>
    </row>
    <row r="111" spans="2:9" x14ac:dyDescent="0.25">
      <c r="B111" t="s">
        <v>40</v>
      </c>
      <c r="C111" s="12">
        <v>0</v>
      </c>
      <c r="F111" s="12"/>
      <c r="G111" s="12"/>
      <c r="H111" s="12"/>
    </row>
    <row r="112" spans="2:9" x14ac:dyDescent="0.25">
      <c r="B112" t="s">
        <v>45</v>
      </c>
      <c r="C112" s="12">
        <v>0</v>
      </c>
      <c r="F112" s="12"/>
      <c r="G112" s="12"/>
      <c r="H112" s="12"/>
    </row>
    <row r="113" spans="2:8" x14ac:dyDescent="0.25">
      <c r="B113" t="s">
        <v>67</v>
      </c>
      <c r="C113" s="12">
        <v>0</v>
      </c>
      <c r="F113" s="12"/>
      <c r="G113" s="12"/>
      <c r="H113" s="12"/>
    </row>
    <row r="114" spans="2:8" x14ac:dyDescent="0.25">
      <c r="B114" t="s">
        <v>74</v>
      </c>
      <c r="C114" s="12">
        <v>0</v>
      </c>
      <c r="F114" s="12"/>
      <c r="G114" s="12"/>
      <c r="H114" s="12"/>
    </row>
  </sheetData>
  <sortState xmlns:xlrd2="http://schemas.microsoft.com/office/spreadsheetml/2017/richdata2" ref="B8:I109">
    <sortCondition descending="1" ref="I8:I109"/>
  </sortState>
  <mergeCells count="3">
    <mergeCell ref="C5:D5"/>
    <mergeCell ref="F5:G5"/>
    <mergeCell ref="I5:J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FC276"/>
  <sheetViews>
    <sheetView showGridLines="0" tabSelected="1" zoomScaleNormal="100" workbookViewId="0">
      <pane xSplit="3" ySplit="6" topLeftCell="D31" activePane="bottomRight" state="frozen"/>
      <selection pane="topRight" activeCell="D1" sqref="D1"/>
      <selection pane="bottomLeft" activeCell="A10" sqref="A10"/>
      <selection pane="bottomRight" activeCell="H226" sqref="H226"/>
    </sheetView>
  </sheetViews>
  <sheetFormatPr baseColWidth="10" defaultColWidth="0" defaultRowHeight="15.6" zeroHeight="1" x14ac:dyDescent="0.25"/>
  <cols>
    <col min="1" max="1" width="3.6640625" style="47" customWidth="1"/>
    <col min="2" max="2" width="12.6640625" style="47" hidden="1" customWidth="1"/>
    <col min="3" max="3" width="11.33203125" style="47" customWidth="1"/>
    <col min="4" max="4" width="16.33203125" style="47" bestFit="1" customWidth="1"/>
    <col min="5" max="5" width="20.33203125" style="47" customWidth="1"/>
    <col min="6" max="6" width="14" style="47" bestFit="1" customWidth="1"/>
    <col min="7" max="7" width="23.33203125" style="47" customWidth="1"/>
    <col min="8" max="8" width="19" style="47" bestFit="1" customWidth="1"/>
    <col min="9" max="9" width="21.6640625" style="47" customWidth="1"/>
    <col min="10" max="10" width="17.44140625" style="47" bestFit="1" customWidth="1"/>
    <col min="11" max="11" width="17.33203125" style="47" bestFit="1" customWidth="1"/>
    <col min="12" max="12" width="2.6640625" style="47" customWidth="1"/>
    <col min="13" max="16383" width="10.5546875" style="47" hidden="1"/>
    <col min="16384" max="16384" width="2.33203125" style="47" customWidth="1"/>
  </cols>
  <sheetData>
    <row r="1" spans="2:12" x14ac:dyDescent="0.25"/>
    <row r="2" spans="2:12" x14ac:dyDescent="0.25">
      <c r="G2" s="48"/>
    </row>
    <row r="3" spans="2:12" x14ac:dyDescent="0.25">
      <c r="F3" s="92"/>
      <c r="G3" s="48"/>
    </row>
    <row r="4" spans="2:12" ht="16.2" thickBot="1" x14ac:dyDescent="0.3">
      <c r="G4" s="48"/>
    </row>
    <row r="5" spans="2:12" ht="42.75" customHeight="1" thickBot="1" x14ac:dyDescent="0.3">
      <c r="C5" s="111" t="s">
        <v>136</v>
      </c>
      <c r="D5" s="112"/>
      <c r="E5" s="112"/>
      <c r="F5" s="112"/>
      <c r="G5" s="112"/>
      <c r="H5" s="112"/>
      <c r="I5" s="112"/>
      <c r="J5" s="112"/>
      <c r="K5" s="113"/>
      <c r="L5" s="49"/>
    </row>
    <row r="6" spans="2:12" s="51" customFormat="1" ht="61.2" customHeight="1" thickBot="1" x14ac:dyDescent="0.3">
      <c r="B6" s="50"/>
      <c r="C6" s="93" t="s">
        <v>126</v>
      </c>
      <c r="D6" s="93" t="s">
        <v>137</v>
      </c>
      <c r="E6" s="93" t="s">
        <v>138</v>
      </c>
      <c r="F6" s="93" t="s">
        <v>139</v>
      </c>
      <c r="G6" s="93" t="s">
        <v>141</v>
      </c>
      <c r="H6" s="93" t="s">
        <v>127</v>
      </c>
      <c r="I6" s="93" t="s">
        <v>128</v>
      </c>
      <c r="J6" s="93" t="s">
        <v>129</v>
      </c>
      <c r="K6" s="93" t="s">
        <v>140</v>
      </c>
      <c r="L6" s="49"/>
    </row>
    <row r="7" spans="2:12" s="51" customFormat="1" x14ac:dyDescent="0.25">
      <c r="B7" s="50"/>
      <c r="C7" s="94">
        <v>39083</v>
      </c>
      <c r="D7" s="69">
        <v>11370660.149999999</v>
      </c>
      <c r="E7" s="69">
        <v>2628571.0299999998</v>
      </c>
      <c r="F7" s="69">
        <v>520886.41</v>
      </c>
      <c r="G7" s="70">
        <f t="shared" ref="G7:G65" si="0">+D7+E7+F7</f>
        <v>14520117.589999998</v>
      </c>
      <c r="H7" s="70">
        <v>17949982.607469998</v>
      </c>
      <c r="I7" s="70">
        <v>49929797.830760002</v>
      </c>
      <c r="J7" s="71">
        <v>33381465.008170001</v>
      </c>
      <c r="K7" s="71">
        <v>7110583.4345000023</v>
      </c>
      <c r="L7" s="49"/>
    </row>
    <row r="8" spans="2:12" s="51" customFormat="1" x14ac:dyDescent="0.25">
      <c r="B8" s="50"/>
      <c r="C8" s="95">
        <v>39114</v>
      </c>
      <c r="D8" s="63">
        <v>11183758.390000001</v>
      </c>
      <c r="E8" s="63">
        <v>2425766.81</v>
      </c>
      <c r="F8" s="63">
        <v>501302.04</v>
      </c>
      <c r="G8" s="62">
        <f t="shared" si="0"/>
        <v>14110827.24</v>
      </c>
      <c r="H8" s="62">
        <v>17818631.583560001</v>
      </c>
      <c r="I8" s="62">
        <v>52809890.971770003</v>
      </c>
      <c r="J8" s="72">
        <v>33625780.967250004</v>
      </c>
      <c r="K8" s="72">
        <v>6996498.8458000002</v>
      </c>
      <c r="L8" s="49"/>
    </row>
    <row r="9" spans="2:12" s="51" customFormat="1" x14ac:dyDescent="0.25">
      <c r="B9" s="50"/>
      <c r="C9" s="95">
        <v>39142</v>
      </c>
      <c r="D9" s="63">
        <v>11418325.890000001</v>
      </c>
      <c r="E9" s="63">
        <v>2397342.19</v>
      </c>
      <c r="F9" s="63">
        <v>513073.19</v>
      </c>
      <c r="G9" s="62">
        <f t="shared" si="0"/>
        <v>14328741.27</v>
      </c>
      <c r="H9" s="62">
        <v>17756105.620689999</v>
      </c>
      <c r="I9" s="62">
        <v>55734545.139410004</v>
      </c>
      <c r="J9" s="72">
        <v>35566876.47817</v>
      </c>
      <c r="K9" s="72">
        <v>6901627.2978700008</v>
      </c>
      <c r="L9" s="49"/>
    </row>
    <row r="10" spans="2:12" s="51" customFormat="1" x14ac:dyDescent="0.25">
      <c r="B10" s="50"/>
      <c r="C10" s="95">
        <v>39173</v>
      </c>
      <c r="D10" s="63">
        <v>11338416.950000001</v>
      </c>
      <c r="E10" s="63">
        <v>2343576.5299999998</v>
      </c>
      <c r="F10" s="63">
        <v>509351.87</v>
      </c>
      <c r="G10" s="62">
        <f t="shared" si="0"/>
        <v>14191345.35</v>
      </c>
      <c r="H10" s="62">
        <v>18598808.311870001</v>
      </c>
      <c r="I10" s="62">
        <v>56199327.752620004</v>
      </c>
      <c r="J10" s="72">
        <v>36095169.446620002</v>
      </c>
      <c r="K10" s="72">
        <v>6877980.6758500002</v>
      </c>
      <c r="L10" s="49"/>
    </row>
    <row r="11" spans="2:12" s="51" customFormat="1" x14ac:dyDescent="0.25">
      <c r="B11" s="50"/>
      <c r="C11" s="95">
        <v>39203</v>
      </c>
      <c r="D11" s="63">
        <v>11337240.57</v>
      </c>
      <c r="E11" s="63">
        <v>2307612.6</v>
      </c>
      <c r="F11" s="63">
        <v>527606.01</v>
      </c>
      <c r="G11" s="62">
        <f t="shared" si="0"/>
        <v>14172459.18</v>
      </c>
      <c r="H11" s="62">
        <v>17903709.614500001</v>
      </c>
      <c r="I11" s="62">
        <v>55542506.569459997</v>
      </c>
      <c r="J11" s="72">
        <v>36430811.287379995</v>
      </c>
      <c r="K11" s="72">
        <v>6648305.5910100015</v>
      </c>
      <c r="L11" s="49"/>
    </row>
    <row r="12" spans="2:12" s="51" customFormat="1" x14ac:dyDescent="0.25">
      <c r="B12" s="50"/>
      <c r="C12" s="95">
        <v>39234</v>
      </c>
      <c r="D12" s="63">
        <v>10922308.010000002</v>
      </c>
      <c r="E12" s="63">
        <v>2234730.46</v>
      </c>
      <c r="F12" s="63">
        <v>527420.87</v>
      </c>
      <c r="G12" s="62">
        <f t="shared" si="0"/>
        <v>13684459.340000002</v>
      </c>
      <c r="H12" s="62">
        <v>17971742.677729998</v>
      </c>
      <c r="I12" s="62">
        <v>54578017.704799995</v>
      </c>
      <c r="J12" s="72">
        <v>37581264.65484</v>
      </c>
      <c r="K12" s="72">
        <v>6688678.8344600024</v>
      </c>
      <c r="L12" s="49"/>
    </row>
    <row r="13" spans="2:12" s="51" customFormat="1" x14ac:dyDescent="0.25">
      <c r="B13" s="50"/>
      <c r="C13" s="95">
        <v>39264</v>
      </c>
      <c r="D13" s="63">
        <v>11127029.300000003</v>
      </c>
      <c r="E13" s="63">
        <v>2424079.2999999998</v>
      </c>
      <c r="F13" s="63">
        <v>550037.06999999995</v>
      </c>
      <c r="G13" s="62">
        <f t="shared" si="0"/>
        <v>14101145.670000002</v>
      </c>
      <c r="H13" s="62">
        <v>17886065.772519998</v>
      </c>
      <c r="I13" s="62">
        <v>56366134.111029997</v>
      </c>
      <c r="J13" s="72">
        <v>39118662.067129999</v>
      </c>
      <c r="K13" s="72">
        <v>6658718.6933099991</v>
      </c>
      <c r="L13" s="49"/>
    </row>
    <row r="14" spans="2:12" s="51" customFormat="1" x14ac:dyDescent="0.25">
      <c r="B14" s="50"/>
      <c r="C14" s="95">
        <v>39295</v>
      </c>
      <c r="D14" s="63">
        <v>11341156.91</v>
      </c>
      <c r="E14" s="63">
        <v>2360495.9300000002</v>
      </c>
      <c r="F14" s="63">
        <v>547826.15</v>
      </c>
      <c r="G14" s="62">
        <f t="shared" si="0"/>
        <v>14249478.99</v>
      </c>
      <c r="H14" s="62">
        <v>17569216.744509999</v>
      </c>
      <c r="I14" s="62">
        <v>53771820.028640002</v>
      </c>
      <c r="J14" s="72">
        <v>41061143.127509996</v>
      </c>
      <c r="K14" s="72">
        <v>6720718.6156099997</v>
      </c>
      <c r="L14" s="49"/>
    </row>
    <row r="15" spans="2:12" s="51" customFormat="1" x14ac:dyDescent="0.25">
      <c r="B15" s="50"/>
      <c r="C15" s="95">
        <v>39326</v>
      </c>
      <c r="D15" s="63">
        <v>11392880.360609999</v>
      </c>
      <c r="E15" s="63">
        <v>2264730.0099999998</v>
      </c>
      <c r="F15" s="63">
        <v>577472.07999999996</v>
      </c>
      <c r="G15" s="62">
        <f t="shared" si="0"/>
        <v>14235082.450609999</v>
      </c>
      <c r="H15" s="62">
        <v>18752507.992150001</v>
      </c>
      <c r="I15" s="62">
        <v>54828788.096379995</v>
      </c>
      <c r="J15" s="72">
        <v>41707373.586159997</v>
      </c>
      <c r="K15" s="72">
        <v>6693403.3372900002</v>
      </c>
      <c r="L15" s="49"/>
    </row>
    <row r="16" spans="2:12" s="51" customFormat="1" x14ac:dyDescent="0.25">
      <c r="B16" s="50"/>
      <c r="C16" s="95">
        <v>39356</v>
      </c>
      <c r="D16" s="63">
        <v>11711553.444699999</v>
      </c>
      <c r="E16" s="63">
        <v>2420024.5299999998</v>
      </c>
      <c r="F16" s="63">
        <v>588736.26</v>
      </c>
      <c r="G16" s="62">
        <f t="shared" si="0"/>
        <v>14720314.234699998</v>
      </c>
      <c r="H16" s="62">
        <v>19579269.729560003</v>
      </c>
      <c r="I16" s="62">
        <v>57098375.848590001</v>
      </c>
      <c r="J16" s="72">
        <v>43146863.599789999</v>
      </c>
      <c r="K16" s="72">
        <v>6735233.2328199996</v>
      </c>
      <c r="L16" s="49"/>
    </row>
    <row r="17" spans="2:12" s="51" customFormat="1" x14ac:dyDescent="0.25">
      <c r="B17" s="50"/>
      <c r="C17" s="95">
        <v>39387</v>
      </c>
      <c r="D17" s="63">
        <v>11650191.981859999</v>
      </c>
      <c r="E17" s="63">
        <v>2414732.1003800007</v>
      </c>
      <c r="F17" s="63">
        <v>602258.04392999993</v>
      </c>
      <c r="G17" s="62">
        <f t="shared" si="0"/>
        <v>14667182.12617</v>
      </c>
      <c r="H17" s="62">
        <v>18888939.169630002</v>
      </c>
      <c r="I17" s="62">
        <v>58868641.622189999</v>
      </c>
      <c r="J17" s="72">
        <v>43992549.899340004</v>
      </c>
      <c r="K17" s="72">
        <v>6798826.8310200004</v>
      </c>
      <c r="L17" s="49"/>
    </row>
    <row r="18" spans="2:12" s="51" customFormat="1" ht="16.2" thickBot="1" x14ac:dyDescent="0.3">
      <c r="B18" s="50"/>
      <c r="C18" s="96">
        <v>39417</v>
      </c>
      <c r="D18" s="76">
        <v>11685118.034130003</v>
      </c>
      <c r="E18" s="76">
        <v>2452341.4160600007</v>
      </c>
      <c r="F18" s="76">
        <v>597652.0626399999</v>
      </c>
      <c r="G18" s="77">
        <f t="shared" si="0"/>
        <v>14735111.512830004</v>
      </c>
      <c r="H18" s="77">
        <v>23022282.276499998</v>
      </c>
      <c r="I18" s="77">
        <v>54706723.462439999</v>
      </c>
      <c r="J18" s="78">
        <v>43989895.29073</v>
      </c>
      <c r="K18" s="78">
        <v>7064680.7534499997</v>
      </c>
      <c r="L18" s="49"/>
    </row>
    <row r="19" spans="2:12" s="51" customFormat="1" x14ac:dyDescent="0.25">
      <c r="B19" s="50"/>
      <c r="C19" s="94">
        <v>39448</v>
      </c>
      <c r="D19" s="69">
        <v>12132808.789999999</v>
      </c>
      <c r="E19" s="69">
        <v>2121832.2599999998</v>
      </c>
      <c r="F19" s="69">
        <v>544957.64</v>
      </c>
      <c r="G19" s="70">
        <f t="shared" si="0"/>
        <v>14799598.689999999</v>
      </c>
      <c r="H19" s="70">
        <v>19249897.426989999</v>
      </c>
      <c r="I19" s="70">
        <v>56056210.717210002</v>
      </c>
      <c r="J19" s="71">
        <v>44941279.529100001</v>
      </c>
      <c r="K19" s="71">
        <v>6945547.417080001</v>
      </c>
      <c r="L19" s="49"/>
    </row>
    <row r="20" spans="2:12" s="51" customFormat="1" x14ac:dyDescent="0.25">
      <c r="B20" s="50"/>
      <c r="C20" s="95">
        <v>39479</v>
      </c>
      <c r="D20" s="63">
        <v>12289879.65</v>
      </c>
      <c r="E20" s="63">
        <v>2209666.7000000002</v>
      </c>
      <c r="F20" s="63">
        <v>519406.62</v>
      </c>
      <c r="G20" s="62">
        <f t="shared" si="0"/>
        <v>15018952.970000001</v>
      </c>
      <c r="H20" s="62">
        <v>19213144.76303</v>
      </c>
      <c r="I20" s="62">
        <v>58419307.534079999</v>
      </c>
      <c r="J20" s="72">
        <v>46482106.381039999</v>
      </c>
      <c r="K20" s="72">
        <v>6986252.9950200003</v>
      </c>
      <c r="L20" s="49"/>
    </row>
    <row r="21" spans="2:12" s="51" customFormat="1" x14ac:dyDescent="0.25">
      <c r="B21" s="50"/>
      <c r="C21" s="95">
        <v>39508</v>
      </c>
      <c r="D21" s="63">
        <v>12539377.120000003</v>
      </c>
      <c r="E21" s="63">
        <v>2365642.48</v>
      </c>
      <c r="F21" s="63">
        <v>580026.4</v>
      </c>
      <c r="G21" s="62">
        <f t="shared" si="0"/>
        <v>15485046.000000004</v>
      </c>
      <c r="H21" s="62">
        <v>19370655.061650001</v>
      </c>
      <c r="I21" s="62">
        <v>58209076.429049999</v>
      </c>
      <c r="J21" s="72">
        <v>46770117.74267</v>
      </c>
      <c r="K21" s="72">
        <v>7003508.3392200004</v>
      </c>
      <c r="L21" s="49"/>
    </row>
    <row r="22" spans="2:12" s="51" customFormat="1" x14ac:dyDescent="0.25">
      <c r="B22" s="50"/>
      <c r="C22" s="95">
        <v>39539</v>
      </c>
      <c r="D22" s="63">
        <v>12741364.470000001</v>
      </c>
      <c r="E22" s="63">
        <v>2282972.94</v>
      </c>
      <c r="F22" s="63">
        <v>561624.36</v>
      </c>
      <c r="G22" s="62">
        <f t="shared" si="0"/>
        <v>15585961.77</v>
      </c>
      <c r="H22" s="62">
        <v>19492288.329129998</v>
      </c>
      <c r="I22" s="62">
        <v>56874678.085929997</v>
      </c>
      <c r="J22" s="72">
        <v>50148441.992210001</v>
      </c>
      <c r="K22" s="72">
        <v>7150454.7252600007</v>
      </c>
      <c r="L22" s="49"/>
    </row>
    <row r="23" spans="2:12" s="51" customFormat="1" x14ac:dyDescent="0.25">
      <c r="B23" s="50"/>
      <c r="C23" s="95">
        <v>39569</v>
      </c>
      <c r="D23" s="63">
        <v>12829643.030000001</v>
      </c>
      <c r="E23" s="63">
        <v>2496281.61</v>
      </c>
      <c r="F23" s="63">
        <v>662058.6</v>
      </c>
      <c r="G23" s="62">
        <f t="shared" si="0"/>
        <v>15987983.24</v>
      </c>
      <c r="H23" s="62">
        <v>18663722.507089999</v>
      </c>
      <c r="I23" s="62">
        <v>55639744.888859995</v>
      </c>
      <c r="J23" s="72">
        <v>50761825.818259999</v>
      </c>
      <c r="K23" s="72">
        <v>7208344.1747800019</v>
      </c>
      <c r="L23" s="49"/>
    </row>
    <row r="24" spans="2:12" s="51" customFormat="1" x14ac:dyDescent="0.25">
      <c r="B24" s="50"/>
      <c r="C24" s="95">
        <v>39600</v>
      </c>
      <c r="D24" s="63">
        <v>12830951.120000001</v>
      </c>
      <c r="E24" s="63">
        <v>2449742.0299999998</v>
      </c>
      <c r="F24" s="63">
        <v>701874.68</v>
      </c>
      <c r="G24" s="62">
        <f t="shared" si="0"/>
        <v>15982567.83</v>
      </c>
      <c r="H24" s="62">
        <v>20003271.690249998</v>
      </c>
      <c r="I24" s="62">
        <v>54847359.852949999</v>
      </c>
      <c r="J24" s="72">
        <v>52034374.990949996</v>
      </c>
      <c r="K24" s="72">
        <v>7166940.1198600009</v>
      </c>
      <c r="L24" s="49"/>
    </row>
    <row r="25" spans="2:12" s="51" customFormat="1" x14ac:dyDescent="0.25">
      <c r="B25" s="50"/>
      <c r="C25" s="95">
        <v>39630</v>
      </c>
      <c r="D25" s="63">
        <v>13541278.949999996</v>
      </c>
      <c r="E25" s="63">
        <v>2558464.4</v>
      </c>
      <c r="F25" s="63">
        <v>754965.98</v>
      </c>
      <c r="G25" s="62">
        <f t="shared" si="0"/>
        <v>16854709.329999994</v>
      </c>
      <c r="H25" s="62">
        <v>20342547.22174</v>
      </c>
      <c r="I25" s="62">
        <v>55678115.648730002</v>
      </c>
      <c r="J25" s="72">
        <v>53125364.5286</v>
      </c>
      <c r="K25" s="72">
        <v>7175159.6705900002</v>
      </c>
      <c r="L25" s="49"/>
    </row>
    <row r="26" spans="2:12" s="51" customFormat="1" x14ac:dyDescent="0.25">
      <c r="B26" s="50"/>
      <c r="C26" s="95">
        <v>39661</v>
      </c>
      <c r="D26" s="63">
        <v>13772968.360000003</v>
      </c>
      <c r="E26" s="63">
        <v>2624403.0699999998</v>
      </c>
      <c r="F26" s="63">
        <v>815049.75</v>
      </c>
      <c r="G26" s="62">
        <f t="shared" si="0"/>
        <v>17212421.180000003</v>
      </c>
      <c r="H26" s="62">
        <v>19770767.165180001</v>
      </c>
      <c r="I26" s="62">
        <v>56148266.18389</v>
      </c>
      <c r="J26" s="72">
        <v>55348186.86389</v>
      </c>
      <c r="K26" s="72">
        <v>7294900.8396300022</v>
      </c>
      <c r="L26" s="49"/>
    </row>
    <row r="27" spans="2:12" s="51" customFormat="1" x14ac:dyDescent="0.25">
      <c r="B27" s="50"/>
      <c r="C27" s="95">
        <v>39692</v>
      </c>
      <c r="D27" s="63">
        <v>13734669.577979999</v>
      </c>
      <c r="E27" s="63">
        <v>2310280.4900000002</v>
      </c>
      <c r="F27" s="63">
        <v>544732.35</v>
      </c>
      <c r="G27" s="62">
        <f t="shared" si="0"/>
        <v>16589682.417979999</v>
      </c>
      <c r="H27" s="62">
        <v>19250250.046399999</v>
      </c>
      <c r="I27" s="62">
        <v>56145402.998750001</v>
      </c>
      <c r="J27" s="72">
        <v>57015473.451340005</v>
      </c>
      <c r="K27" s="72">
        <v>7349973.2291299999</v>
      </c>
      <c r="L27" s="49"/>
    </row>
    <row r="28" spans="2:12" s="51" customFormat="1" x14ac:dyDescent="0.25">
      <c r="B28" s="50"/>
      <c r="C28" s="95">
        <v>39722</v>
      </c>
      <c r="D28" s="63">
        <v>13953414.86761</v>
      </c>
      <c r="E28" s="63">
        <v>2633334.91</v>
      </c>
      <c r="F28" s="63">
        <v>921341.15</v>
      </c>
      <c r="G28" s="62">
        <f t="shared" si="0"/>
        <v>17508090.927609999</v>
      </c>
      <c r="H28" s="62">
        <v>19804369.955499999</v>
      </c>
      <c r="I28" s="62">
        <v>58986747.366590001</v>
      </c>
      <c r="J28" s="72">
        <v>57700276.163240001</v>
      </c>
      <c r="K28" s="72">
        <v>7188191.8910799976</v>
      </c>
      <c r="L28" s="49"/>
    </row>
    <row r="29" spans="2:12" s="51" customFormat="1" x14ac:dyDescent="0.25">
      <c r="B29" s="50"/>
      <c r="C29" s="95">
        <v>39753</v>
      </c>
      <c r="D29" s="63">
        <v>16163521.831859998</v>
      </c>
      <c r="E29" s="63">
        <v>2705717.241369999</v>
      </c>
      <c r="F29" s="63">
        <v>932219.52404999989</v>
      </c>
      <c r="G29" s="62">
        <f t="shared" si="0"/>
        <v>19801458.597279999</v>
      </c>
      <c r="H29" s="62">
        <v>20735409.061720002</v>
      </c>
      <c r="I29" s="62">
        <v>61155619.250639997</v>
      </c>
      <c r="J29" s="72">
        <v>57692228.01884</v>
      </c>
      <c r="K29" s="72">
        <v>7246974.6894799983</v>
      </c>
      <c r="L29" s="49"/>
    </row>
    <row r="30" spans="2:12" s="51" customFormat="1" ht="16.2" thickBot="1" x14ac:dyDescent="0.3">
      <c r="B30" s="50"/>
      <c r="C30" s="97">
        <v>39783</v>
      </c>
      <c r="D30" s="73">
        <v>15284899.05759</v>
      </c>
      <c r="E30" s="73">
        <v>2999156.4710599999</v>
      </c>
      <c r="F30" s="73">
        <v>891716.47615999985</v>
      </c>
      <c r="G30" s="74">
        <f t="shared" si="0"/>
        <v>19175772.004810002</v>
      </c>
      <c r="H30" s="74">
        <v>24887321.444320001</v>
      </c>
      <c r="I30" s="74">
        <v>60019672.798919998</v>
      </c>
      <c r="J30" s="75">
        <v>59648963.504150003</v>
      </c>
      <c r="K30" s="75">
        <v>7516031.9990799995</v>
      </c>
      <c r="L30" s="49"/>
    </row>
    <row r="31" spans="2:12" s="51" customFormat="1" x14ac:dyDescent="0.25">
      <c r="B31" s="50"/>
      <c r="C31" s="94">
        <v>39814</v>
      </c>
      <c r="D31" s="69">
        <v>17792239.172249999</v>
      </c>
      <c r="E31" s="69">
        <v>2100542.66</v>
      </c>
      <c r="F31" s="69">
        <v>962439.26</v>
      </c>
      <c r="G31" s="70">
        <f t="shared" si="0"/>
        <v>20855221.092250001</v>
      </c>
      <c r="H31" s="70">
        <v>21040089.438409999</v>
      </c>
      <c r="I31" s="70">
        <v>58999367.686760001</v>
      </c>
      <c r="J31" s="71">
        <v>63877394.024890006</v>
      </c>
      <c r="K31" s="71">
        <v>7647629.6940000001</v>
      </c>
      <c r="L31" s="49"/>
    </row>
    <row r="32" spans="2:12" s="51" customFormat="1" x14ac:dyDescent="0.25">
      <c r="B32" s="50"/>
      <c r="C32" s="95">
        <v>39845</v>
      </c>
      <c r="D32" s="63">
        <v>17194217.151830003</v>
      </c>
      <c r="E32" s="63">
        <v>1967140.6799999995</v>
      </c>
      <c r="F32" s="63">
        <v>956293.14000000013</v>
      </c>
      <c r="G32" s="62">
        <f t="shared" si="0"/>
        <v>20117650.971830003</v>
      </c>
      <c r="H32" s="62">
        <v>21714869.409880001</v>
      </c>
      <c r="I32" s="62">
        <v>60405778.820280001</v>
      </c>
      <c r="J32" s="72">
        <v>65534380.711840004</v>
      </c>
      <c r="K32" s="72">
        <v>7751657.4585800003</v>
      </c>
      <c r="L32" s="49"/>
    </row>
    <row r="33" spans="2:12" s="51" customFormat="1" x14ac:dyDescent="0.25">
      <c r="B33" s="50"/>
      <c r="C33" s="95">
        <v>39873</v>
      </c>
      <c r="D33" s="63">
        <v>20337363.880249999</v>
      </c>
      <c r="E33" s="63">
        <v>2134644.38</v>
      </c>
      <c r="F33" s="63">
        <v>1012448.5399999999</v>
      </c>
      <c r="G33" s="62">
        <f t="shared" si="0"/>
        <v>23484456.800249998</v>
      </c>
      <c r="H33" s="62">
        <v>21229406.81151</v>
      </c>
      <c r="I33" s="62">
        <v>59137277.399889998</v>
      </c>
      <c r="J33" s="72">
        <v>66499801.411849998</v>
      </c>
      <c r="K33" s="72">
        <v>7903642.9676700011</v>
      </c>
      <c r="L33" s="49"/>
    </row>
    <row r="34" spans="2:12" s="51" customFormat="1" x14ac:dyDescent="0.25">
      <c r="B34" s="50"/>
      <c r="C34" s="95">
        <v>39904</v>
      </c>
      <c r="D34" s="63">
        <v>21958761.164039999</v>
      </c>
      <c r="E34" s="63">
        <v>2138631.81</v>
      </c>
      <c r="F34" s="63">
        <v>896627.12</v>
      </c>
      <c r="G34" s="62">
        <f t="shared" si="0"/>
        <v>24994020.094039999</v>
      </c>
      <c r="H34" s="62">
        <v>20817553.959940001</v>
      </c>
      <c r="I34" s="62">
        <v>56964966.372360006</v>
      </c>
      <c r="J34" s="72">
        <v>65635299.329159997</v>
      </c>
      <c r="K34" s="72">
        <v>8099376.9304899992</v>
      </c>
      <c r="L34" s="49"/>
    </row>
    <row r="35" spans="2:12" s="51" customFormat="1" x14ac:dyDescent="0.25">
      <c r="B35" s="50"/>
      <c r="C35" s="95">
        <v>39934</v>
      </c>
      <c r="D35" s="63">
        <v>22513996.418779995</v>
      </c>
      <c r="E35" s="63">
        <v>2336055.3000000007</v>
      </c>
      <c r="F35" s="63">
        <v>1121578.4200000002</v>
      </c>
      <c r="G35" s="62">
        <f t="shared" si="0"/>
        <v>25971630.138779998</v>
      </c>
      <c r="H35" s="62">
        <v>20961604.211270001</v>
      </c>
      <c r="I35" s="62">
        <v>59492776.482129999</v>
      </c>
      <c r="J35" s="72">
        <v>65895170.218710005</v>
      </c>
      <c r="K35" s="72">
        <v>8286121.0841999995</v>
      </c>
      <c r="L35" s="49"/>
    </row>
    <row r="36" spans="2:12" s="51" customFormat="1" x14ac:dyDescent="0.25">
      <c r="B36" s="50"/>
      <c r="C36" s="95">
        <v>39965</v>
      </c>
      <c r="D36" s="63">
        <v>21046486.067619998</v>
      </c>
      <c r="E36" s="63">
        <v>2448437.5800000005</v>
      </c>
      <c r="F36" s="63">
        <v>1248642.1299999999</v>
      </c>
      <c r="G36" s="62">
        <f t="shared" si="0"/>
        <v>24743565.777619999</v>
      </c>
      <c r="H36" s="62">
        <v>22321940.133719999</v>
      </c>
      <c r="I36" s="62">
        <v>60913043.27059</v>
      </c>
      <c r="J36" s="72">
        <v>65133059.461149998</v>
      </c>
      <c r="K36" s="72">
        <v>8385600.0149999997</v>
      </c>
      <c r="L36" s="49"/>
    </row>
    <row r="37" spans="2:12" s="51" customFormat="1" x14ac:dyDescent="0.25">
      <c r="B37" s="50"/>
      <c r="C37" s="95">
        <v>39995</v>
      </c>
      <c r="D37" s="63">
        <v>21871781.170459997</v>
      </c>
      <c r="E37" s="63">
        <v>2623440.6800000006</v>
      </c>
      <c r="F37" s="63">
        <v>1149701.3500000001</v>
      </c>
      <c r="G37" s="62">
        <f t="shared" si="0"/>
        <v>25644923.200459998</v>
      </c>
      <c r="H37" s="62">
        <v>21420752.42949</v>
      </c>
      <c r="I37" s="62">
        <v>64486469.469130002</v>
      </c>
      <c r="J37" s="72">
        <v>63910383.94906</v>
      </c>
      <c r="K37" s="72">
        <v>8522248.0817999989</v>
      </c>
      <c r="L37" s="49"/>
    </row>
    <row r="38" spans="2:12" s="51" customFormat="1" x14ac:dyDescent="0.25">
      <c r="B38" s="50"/>
      <c r="C38" s="95">
        <v>40026</v>
      </c>
      <c r="D38" s="63">
        <v>21188789.878330003</v>
      </c>
      <c r="E38" s="63">
        <v>2709594.68</v>
      </c>
      <c r="F38" s="63">
        <v>1206713.71</v>
      </c>
      <c r="G38" s="62">
        <f t="shared" si="0"/>
        <v>25105098.268330004</v>
      </c>
      <c r="H38" s="62">
        <v>22688223.969099998</v>
      </c>
      <c r="I38" s="62">
        <v>63475807.938140005</v>
      </c>
      <c r="J38" s="72">
        <v>62251898.303290002</v>
      </c>
      <c r="K38" s="72">
        <v>8613906.7706499994</v>
      </c>
      <c r="L38" s="49"/>
    </row>
    <row r="39" spans="2:12" s="51" customFormat="1" x14ac:dyDescent="0.25">
      <c r="B39" s="50"/>
      <c r="C39" s="95">
        <v>40057</v>
      </c>
      <c r="D39" s="63">
        <v>20280820.943030003</v>
      </c>
      <c r="E39" s="63">
        <v>2658291.0500000003</v>
      </c>
      <c r="F39" s="63">
        <v>1386121.3500000003</v>
      </c>
      <c r="G39" s="62">
        <f t="shared" si="0"/>
        <v>24325233.343030006</v>
      </c>
      <c r="H39" s="62">
        <v>21673686.68603</v>
      </c>
      <c r="I39" s="62">
        <v>65073515.135049999</v>
      </c>
      <c r="J39" s="72">
        <v>60908624.489330001</v>
      </c>
      <c r="K39" s="72">
        <v>8719243.9018600024</v>
      </c>
      <c r="L39" s="49"/>
    </row>
    <row r="40" spans="2:12" s="51" customFormat="1" x14ac:dyDescent="0.25">
      <c r="B40" s="50"/>
      <c r="C40" s="95">
        <v>40087</v>
      </c>
      <c r="D40" s="63">
        <v>21608487.092560004</v>
      </c>
      <c r="E40" s="63">
        <v>2725247.27</v>
      </c>
      <c r="F40" s="63">
        <v>1290257.2900000003</v>
      </c>
      <c r="G40" s="62">
        <f t="shared" si="0"/>
        <v>25623991.652560003</v>
      </c>
      <c r="H40" s="62">
        <v>22525547.44985</v>
      </c>
      <c r="I40" s="62">
        <v>67672284.069580004</v>
      </c>
      <c r="J40" s="72">
        <v>60562742.887460001</v>
      </c>
      <c r="K40" s="72">
        <v>8861759.8098799996</v>
      </c>
      <c r="L40" s="49"/>
    </row>
    <row r="41" spans="2:12" s="51" customFormat="1" x14ac:dyDescent="0.25">
      <c r="B41" s="50"/>
      <c r="C41" s="95">
        <v>40118</v>
      </c>
      <c r="D41" s="63">
        <v>22396153.656279996</v>
      </c>
      <c r="E41" s="63">
        <v>3044545.31</v>
      </c>
      <c r="F41" s="63">
        <v>1317226.5000000002</v>
      </c>
      <c r="G41" s="62">
        <f t="shared" si="0"/>
        <v>26757925.466279995</v>
      </c>
      <c r="H41" s="62">
        <v>24455054.889010001</v>
      </c>
      <c r="I41" s="62">
        <v>68440998.473660007</v>
      </c>
      <c r="J41" s="72">
        <v>60197481.155939996</v>
      </c>
      <c r="K41" s="72">
        <v>9068046.5261299983</v>
      </c>
      <c r="L41" s="49"/>
    </row>
    <row r="42" spans="2:12" s="51" customFormat="1" ht="16.2" thickBot="1" x14ac:dyDescent="0.3">
      <c r="B42" s="50"/>
      <c r="C42" s="97">
        <v>40148</v>
      </c>
      <c r="D42" s="73">
        <v>22031134.900870007</v>
      </c>
      <c r="E42" s="73">
        <v>3106700.35</v>
      </c>
      <c r="F42" s="73">
        <v>1468565.02</v>
      </c>
      <c r="G42" s="74">
        <f t="shared" si="0"/>
        <v>26606400.270870008</v>
      </c>
      <c r="H42" s="74">
        <v>26967356.931810003</v>
      </c>
      <c r="I42" s="74">
        <v>65747994.242360003</v>
      </c>
      <c r="J42" s="75">
        <v>59311640.164130002</v>
      </c>
      <c r="K42" s="75">
        <v>9469304.2045799978</v>
      </c>
      <c r="L42" s="49"/>
    </row>
    <row r="43" spans="2:12" s="51" customFormat="1" x14ac:dyDescent="0.25">
      <c r="B43" s="50"/>
      <c r="C43" s="94">
        <v>40179</v>
      </c>
      <c r="D43" s="69">
        <v>21639369.678239994</v>
      </c>
      <c r="E43" s="69">
        <v>3179311.49</v>
      </c>
      <c r="F43" s="69">
        <v>1383329.2799999998</v>
      </c>
      <c r="G43" s="70">
        <f t="shared" si="0"/>
        <v>26202010.448239997</v>
      </c>
      <c r="H43" s="70">
        <v>24954039.431050003</v>
      </c>
      <c r="I43" s="70">
        <v>69305725.95431</v>
      </c>
      <c r="J43" s="71">
        <v>59022895.071890004</v>
      </c>
      <c r="K43" s="71">
        <v>9433451.602</v>
      </c>
      <c r="L43" s="49"/>
    </row>
    <row r="44" spans="2:12" s="51" customFormat="1" x14ac:dyDescent="0.25">
      <c r="B44" s="50"/>
      <c r="C44" s="95">
        <v>40210</v>
      </c>
      <c r="D44" s="63">
        <v>21372785.209109996</v>
      </c>
      <c r="E44" s="63">
        <v>3169119.8500000006</v>
      </c>
      <c r="F44" s="63">
        <v>1423495.8399999999</v>
      </c>
      <c r="G44" s="62">
        <f t="shared" si="0"/>
        <v>25965400.899109997</v>
      </c>
      <c r="H44" s="62">
        <v>25049574.137370002</v>
      </c>
      <c r="I44" s="62">
        <v>70880759.204400003</v>
      </c>
      <c r="J44" s="72">
        <v>59472247.06566</v>
      </c>
      <c r="K44" s="72">
        <v>9452309.9410199989</v>
      </c>
      <c r="L44" s="49"/>
    </row>
    <row r="45" spans="2:12" s="51" customFormat="1" x14ac:dyDescent="0.25">
      <c r="B45" s="50"/>
      <c r="C45" s="95">
        <v>40238</v>
      </c>
      <c r="D45" s="63">
        <v>21434402.583500005</v>
      </c>
      <c r="E45" s="63">
        <v>3174174.41</v>
      </c>
      <c r="F45" s="63">
        <v>1594227.9500000002</v>
      </c>
      <c r="G45" s="62">
        <f t="shared" si="0"/>
        <v>26202804.943500005</v>
      </c>
      <c r="H45" s="62">
        <v>24420636.901919998</v>
      </c>
      <c r="I45" s="62">
        <v>71469459.61372</v>
      </c>
      <c r="J45" s="72">
        <v>57851242.755180001</v>
      </c>
      <c r="K45" s="72">
        <v>9611509.6943299994</v>
      </c>
      <c r="L45" s="49"/>
    </row>
    <row r="46" spans="2:12" s="51" customFormat="1" x14ac:dyDescent="0.25">
      <c r="B46" s="50"/>
      <c r="C46" s="95">
        <v>40269</v>
      </c>
      <c r="D46" s="63">
        <v>22143243.751319997</v>
      </c>
      <c r="E46" s="63">
        <v>3212727.7499999991</v>
      </c>
      <c r="F46" s="63">
        <v>1475837.1400000001</v>
      </c>
      <c r="G46" s="62">
        <f t="shared" si="0"/>
        <v>26831808.641319998</v>
      </c>
      <c r="H46" s="62">
        <v>25301982.327519998</v>
      </c>
      <c r="I46" s="62">
        <v>70847211.960030004</v>
      </c>
      <c r="J46" s="72">
        <v>57735039.024960004</v>
      </c>
      <c r="K46" s="72">
        <v>9778654.21373</v>
      </c>
      <c r="L46" s="49"/>
    </row>
    <row r="47" spans="2:12" s="51" customFormat="1" x14ac:dyDescent="0.25">
      <c r="B47" s="50"/>
      <c r="C47" s="95">
        <v>40299</v>
      </c>
      <c r="D47" s="63">
        <v>22503307.867169999</v>
      </c>
      <c r="E47" s="63">
        <v>3190200.8400000003</v>
      </c>
      <c r="F47" s="63">
        <v>1483983.1</v>
      </c>
      <c r="G47" s="62">
        <f t="shared" si="0"/>
        <v>27177491.80717</v>
      </c>
      <c r="H47" s="62">
        <v>24812065.228549998</v>
      </c>
      <c r="I47" s="62">
        <v>70645167.235929996</v>
      </c>
      <c r="J47" s="72">
        <v>58048404.334689997</v>
      </c>
      <c r="K47" s="72">
        <v>9744618.0896900017</v>
      </c>
      <c r="L47" s="49"/>
    </row>
    <row r="48" spans="2:12" s="51" customFormat="1" x14ac:dyDescent="0.25">
      <c r="B48" s="50"/>
      <c r="C48" s="95">
        <v>40330</v>
      </c>
      <c r="D48" s="63">
        <v>22108087.545479994</v>
      </c>
      <c r="E48" s="63">
        <v>3329038.9099999997</v>
      </c>
      <c r="F48" s="63">
        <v>1824933.45</v>
      </c>
      <c r="G48" s="62">
        <f t="shared" si="0"/>
        <v>27262059.905479994</v>
      </c>
      <c r="H48" s="62">
        <v>25526414.200509999</v>
      </c>
      <c r="I48" s="62">
        <v>71856536.453030005</v>
      </c>
      <c r="J48" s="72">
        <v>59077438.757710002</v>
      </c>
      <c r="K48" s="72">
        <v>9809143.2643600013</v>
      </c>
      <c r="L48" s="49"/>
    </row>
    <row r="49" spans="2:22" s="51" customFormat="1" x14ac:dyDescent="0.25">
      <c r="B49" s="50"/>
      <c r="C49" s="95">
        <v>40360</v>
      </c>
      <c r="D49" s="63">
        <v>22375035.017990001</v>
      </c>
      <c r="E49" s="63">
        <v>3572124.4300000006</v>
      </c>
      <c r="F49" s="63">
        <v>1568907.5</v>
      </c>
      <c r="G49" s="62">
        <f t="shared" si="0"/>
        <v>27516066.94799</v>
      </c>
      <c r="H49" s="62">
        <v>25422219.387149997</v>
      </c>
      <c r="I49" s="62">
        <v>72032667.789719999</v>
      </c>
      <c r="J49" s="72">
        <v>59235603.293790005</v>
      </c>
      <c r="K49" s="72">
        <v>10060626.167409997</v>
      </c>
      <c r="L49" s="49"/>
    </row>
    <row r="50" spans="2:22" s="51" customFormat="1" x14ac:dyDescent="0.25">
      <c r="B50" s="50"/>
      <c r="C50" s="95">
        <v>40391</v>
      </c>
      <c r="D50" s="63">
        <v>22916586.470139999</v>
      </c>
      <c r="E50" s="63">
        <v>3900515.3200000003</v>
      </c>
      <c r="F50" s="63">
        <v>1614182.6300000001</v>
      </c>
      <c r="G50" s="62">
        <f t="shared" si="0"/>
        <v>28431284.420139998</v>
      </c>
      <c r="H50" s="62">
        <v>26846242.145320002</v>
      </c>
      <c r="I50" s="62">
        <v>71298447.382200003</v>
      </c>
      <c r="J50" s="72">
        <v>60053578.290720001</v>
      </c>
      <c r="K50" s="72">
        <v>10224850.698859999</v>
      </c>
      <c r="L50" s="49"/>
    </row>
    <row r="51" spans="2:22" s="51" customFormat="1" x14ac:dyDescent="0.25">
      <c r="B51" s="50"/>
      <c r="C51" s="95">
        <v>40422</v>
      </c>
      <c r="D51" s="63">
        <v>22872109.021750003</v>
      </c>
      <c r="E51" s="63">
        <v>4099833.0300000003</v>
      </c>
      <c r="F51" s="63">
        <v>2037298.4199999997</v>
      </c>
      <c r="G51" s="62">
        <f t="shared" si="0"/>
        <v>29009240.471750002</v>
      </c>
      <c r="H51" s="62">
        <v>26290119.12788</v>
      </c>
      <c r="I51" s="62">
        <v>72611229.804159999</v>
      </c>
      <c r="J51" s="72">
        <v>60156407.54518</v>
      </c>
      <c r="K51" s="72">
        <v>10513688.387810003</v>
      </c>
      <c r="L51" s="49"/>
    </row>
    <row r="52" spans="2:22" s="51" customFormat="1" x14ac:dyDescent="0.25">
      <c r="B52" s="50"/>
      <c r="C52" s="95">
        <v>40452</v>
      </c>
      <c r="D52" s="63">
        <v>22738234.299909998</v>
      </c>
      <c r="E52" s="63">
        <v>4334389.78</v>
      </c>
      <c r="F52" s="63">
        <v>1510252.8299999998</v>
      </c>
      <c r="G52" s="62">
        <f t="shared" si="0"/>
        <v>28582876.909909997</v>
      </c>
      <c r="H52" s="62">
        <v>26915819.281970002</v>
      </c>
      <c r="I52" s="62">
        <v>74425012.581060007</v>
      </c>
      <c r="J52" s="72">
        <v>59484867.202380002</v>
      </c>
      <c r="K52" s="72">
        <v>10923089.826620001</v>
      </c>
      <c r="L52" s="49"/>
    </row>
    <row r="53" spans="2:22" s="51" customFormat="1" x14ac:dyDescent="0.25">
      <c r="B53" s="50"/>
      <c r="C53" s="95">
        <v>40483</v>
      </c>
      <c r="D53" s="63">
        <v>23509021.497450009</v>
      </c>
      <c r="E53" s="63">
        <v>4340862.7699999996</v>
      </c>
      <c r="F53" s="63">
        <v>1483729.9500000002</v>
      </c>
      <c r="G53" s="62">
        <f t="shared" si="0"/>
        <v>29333614.217450008</v>
      </c>
      <c r="H53" s="62">
        <v>28542298.222279999</v>
      </c>
      <c r="I53" s="62">
        <v>76665094.552850008</v>
      </c>
      <c r="J53" s="72">
        <v>58441211.554690003</v>
      </c>
      <c r="K53" s="72">
        <v>10834942.435959999</v>
      </c>
      <c r="L53" s="49"/>
    </row>
    <row r="54" spans="2:22" s="51" customFormat="1" ht="16.2" thickBot="1" x14ac:dyDescent="0.3">
      <c r="B54" s="50"/>
      <c r="C54" s="97">
        <v>40513</v>
      </c>
      <c r="D54" s="73">
        <v>23562424.684359998</v>
      </c>
      <c r="E54" s="73">
        <v>4742999.6400000006</v>
      </c>
      <c r="F54" s="73">
        <v>2220193.9099999997</v>
      </c>
      <c r="G54" s="74">
        <f t="shared" si="0"/>
        <v>30525618.234359998</v>
      </c>
      <c r="H54" s="74">
        <v>32321078.594589997</v>
      </c>
      <c r="I54" s="74">
        <v>78306142.612120003</v>
      </c>
      <c r="J54" s="75">
        <v>55481322.6994</v>
      </c>
      <c r="K54" s="75">
        <v>11287314.204149999</v>
      </c>
      <c r="L54" s="49"/>
    </row>
    <row r="55" spans="2:22" s="51" customFormat="1" x14ac:dyDescent="0.25">
      <c r="B55" s="50"/>
      <c r="C55" s="94">
        <v>40544</v>
      </c>
      <c r="D55" s="69">
        <v>23495462.935449999</v>
      </c>
      <c r="E55" s="69">
        <v>5289330.330000001</v>
      </c>
      <c r="F55" s="69">
        <v>1556608.79</v>
      </c>
      <c r="G55" s="70">
        <f t="shared" si="0"/>
        <v>30341402.05545</v>
      </c>
      <c r="H55" s="70">
        <v>28820282.353080001</v>
      </c>
      <c r="I55" s="70">
        <v>79376902.141570002</v>
      </c>
      <c r="J55" s="71">
        <v>56468354.569449998</v>
      </c>
      <c r="K55" s="71">
        <v>11207478.663649999</v>
      </c>
      <c r="L55" s="49"/>
      <c r="M55" s="51">
        <v>11207478.663649999</v>
      </c>
      <c r="N55" s="51">
        <v>11207478.663649999</v>
      </c>
      <c r="O55" s="51">
        <v>11207478.663649999</v>
      </c>
      <c r="P55" s="51">
        <v>11207478.663649999</v>
      </c>
      <c r="Q55" s="51">
        <v>11207478.663649999</v>
      </c>
      <c r="R55" s="51">
        <v>11207478.663649999</v>
      </c>
      <c r="S55" s="51">
        <v>11207478.663649999</v>
      </c>
      <c r="T55" s="51">
        <v>11207478.663649999</v>
      </c>
      <c r="U55" s="51">
        <v>11207478.663649999</v>
      </c>
      <c r="V55" s="51">
        <v>11207478.663649999</v>
      </c>
    </row>
    <row r="56" spans="2:22" s="51" customFormat="1" x14ac:dyDescent="0.25">
      <c r="B56" s="50"/>
      <c r="C56" s="95">
        <v>40575</v>
      </c>
      <c r="D56" s="63">
        <v>24756664.565710001</v>
      </c>
      <c r="E56" s="63">
        <v>5671618.5200000005</v>
      </c>
      <c r="F56" s="63">
        <v>1557593.5799999998</v>
      </c>
      <c r="G56" s="62">
        <f t="shared" si="0"/>
        <v>31985876.665709998</v>
      </c>
      <c r="H56" s="62">
        <v>30139906.351009998</v>
      </c>
      <c r="I56" s="62">
        <v>82855125.663589999</v>
      </c>
      <c r="J56" s="72">
        <v>58066057.509939998</v>
      </c>
      <c r="K56" s="72">
        <v>11241368.840169998</v>
      </c>
      <c r="L56" s="49"/>
      <c r="M56" s="51">
        <v>11241368.840169998</v>
      </c>
      <c r="N56" s="51">
        <v>11241368.840169998</v>
      </c>
      <c r="O56" s="51">
        <v>11241368.840169998</v>
      </c>
      <c r="P56" s="51">
        <v>11241368.840169998</v>
      </c>
      <c r="Q56" s="51">
        <v>11241368.840169998</v>
      </c>
      <c r="R56" s="51">
        <v>11241368.840169998</v>
      </c>
      <c r="S56" s="51">
        <v>11241368.840169998</v>
      </c>
      <c r="T56" s="51">
        <v>11241368.840169998</v>
      </c>
      <c r="U56" s="51">
        <v>11241368.840169998</v>
      </c>
      <c r="V56" s="51">
        <v>11241368.840169998</v>
      </c>
    </row>
    <row r="57" spans="2:22" s="51" customFormat="1" x14ac:dyDescent="0.25">
      <c r="B57" s="50"/>
      <c r="C57" s="95">
        <v>40603</v>
      </c>
      <c r="D57" s="63">
        <v>24274171.982520003</v>
      </c>
      <c r="E57" s="63">
        <v>5632170.9999999991</v>
      </c>
      <c r="F57" s="63">
        <v>2217657.9200000004</v>
      </c>
      <c r="G57" s="62">
        <f t="shared" si="0"/>
        <v>32124000.902520005</v>
      </c>
      <c r="H57" s="62">
        <v>29838743.534949999</v>
      </c>
      <c r="I57" s="62">
        <v>85010576.000479996</v>
      </c>
      <c r="J57" s="72">
        <v>58536112.764630005</v>
      </c>
      <c r="K57" s="72">
        <v>11202074.38596</v>
      </c>
      <c r="L57" s="49"/>
      <c r="M57" s="51">
        <v>11202074.38596</v>
      </c>
      <c r="N57" s="51">
        <v>11202074.38596</v>
      </c>
      <c r="O57" s="51">
        <v>11202074.38596</v>
      </c>
      <c r="P57" s="51">
        <v>11202074.38596</v>
      </c>
      <c r="Q57" s="51">
        <v>11202074.38596</v>
      </c>
      <c r="R57" s="51">
        <v>11202074.38596</v>
      </c>
      <c r="S57" s="51">
        <v>11202074.38596</v>
      </c>
      <c r="T57" s="51">
        <v>11202074.38596</v>
      </c>
      <c r="U57" s="51">
        <v>11202074.38596</v>
      </c>
      <c r="V57" s="51">
        <v>11202074.38596</v>
      </c>
    </row>
    <row r="58" spans="2:22" s="51" customFormat="1" x14ac:dyDescent="0.25">
      <c r="B58" s="50"/>
      <c r="C58" s="95">
        <v>40634</v>
      </c>
      <c r="D58" s="63">
        <v>24079345.463410001</v>
      </c>
      <c r="E58" s="63">
        <v>6874755.3700000001</v>
      </c>
      <c r="F58" s="63">
        <v>1459776.5199999998</v>
      </c>
      <c r="G58" s="62">
        <f t="shared" si="0"/>
        <v>32413877.353410002</v>
      </c>
      <c r="H58" s="62">
        <v>29601505.069970001</v>
      </c>
      <c r="I58" s="62">
        <v>82318818.98864001</v>
      </c>
      <c r="J58" s="72">
        <v>59218987.735700004</v>
      </c>
      <c r="K58" s="72">
        <v>11186753.752580002</v>
      </c>
      <c r="L58" s="49"/>
      <c r="M58" s="51">
        <v>11186753.752580002</v>
      </c>
      <c r="N58" s="51">
        <v>11186753.752580002</v>
      </c>
      <c r="O58" s="51">
        <v>11186753.752580002</v>
      </c>
      <c r="P58" s="51">
        <v>11186753.752580002</v>
      </c>
      <c r="Q58" s="51">
        <v>11186753.752580002</v>
      </c>
      <c r="R58" s="51">
        <v>11186753.752580002</v>
      </c>
      <c r="S58" s="51">
        <v>11186753.752580002</v>
      </c>
      <c r="T58" s="51">
        <v>11186753.752580002</v>
      </c>
      <c r="U58" s="51">
        <v>11186753.752580002</v>
      </c>
      <c r="V58" s="51">
        <v>11186753.752580002</v>
      </c>
    </row>
    <row r="59" spans="2:22" s="51" customFormat="1" x14ac:dyDescent="0.25">
      <c r="B59" s="50"/>
      <c r="C59" s="95">
        <v>40664</v>
      </c>
      <c r="D59" s="63">
        <v>24377123.84</v>
      </c>
      <c r="E59" s="63">
        <v>6341089.370000001</v>
      </c>
      <c r="F59" s="63">
        <v>1476727.2199999997</v>
      </c>
      <c r="G59" s="62">
        <f t="shared" si="0"/>
        <v>32194940.43</v>
      </c>
      <c r="H59" s="62">
        <v>29409468.572239999</v>
      </c>
      <c r="I59" s="62">
        <v>87172125.69352001</v>
      </c>
      <c r="J59" s="72">
        <v>59206285.33952</v>
      </c>
      <c r="K59" s="72">
        <v>11220777.411950001</v>
      </c>
      <c r="L59" s="49"/>
      <c r="M59" s="51">
        <v>11220777.411950001</v>
      </c>
      <c r="N59" s="51">
        <v>11220777.411950001</v>
      </c>
      <c r="O59" s="51">
        <v>11220777.411950001</v>
      </c>
      <c r="P59" s="51">
        <v>11220777.411950001</v>
      </c>
      <c r="Q59" s="51">
        <v>11220777.411950001</v>
      </c>
      <c r="R59" s="51">
        <v>11220777.411950001</v>
      </c>
      <c r="S59" s="51">
        <v>11220777.411950001</v>
      </c>
      <c r="T59" s="51">
        <v>11220777.411950001</v>
      </c>
      <c r="U59" s="51">
        <v>11220777.411950001</v>
      </c>
      <c r="V59" s="51">
        <v>11220777.411950001</v>
      </c>
    </row>
    <row r="60" spans="2:22" s="51" customFormat="1" x14ac:dyDescent="0.25">
      <c r="B60" s="50"/>
      <c r="C60" s="95">
        <v>40695</v>
      </c>
      <c r="D60" s="63">
        <v>24231078.419879999</v>
      </c>
      <c r="E60" s="63">
        <v>6497028.0200000005</v>
      </c>
      <c r="F60" s="63">
        <v>2208092.5</v>
      </c>
      <c r="G60" s="62">
        <f t="shared" si="0"/>
        <v>32936198.939879999</v>
      </c>
      <c r="H60" s="62">
        <v>30092330.237229999</v>
      </c>
      <c r="I60" s="62">
        <v>88317380.739600003</v>
      </c>
      <c r="J60" s="72">
        <v>60632244.817439996</v>
      </c>
      <c r="K60" s="72">
        <v>11151147.790180001</v>
      </c>
      <c r="L60" s="49"/>
      <c r="M60" s="51">
        <v>11151147.790180001</v>
      </c>
      <c r="N60" s="51">
        <v>11151147.790180001</v>
      </c>
      <c r="O60" s="51">
        <v>11151147.790180001</v>
      </c>
      <c r="P60" s="51">
        <v>11151147.790180001</v>
      </c>
      <c r="Q60" s="51">
        <v>11151147.790180001</v>
      </c>
      <c r="R60" s="51">
        <v>11151147.790180001</v>
      </c>
      <c r="S60" s="51">
        <v>11151147.790180001</v>
      </c>
      <c r="T60" s="51">
        <v>11151147.790180001</v>
      </c>
      <c r="U60" s="51">
        <v>11151147.790180001</v>
      </c>
      <c r="V60" s="51">
        <v>11151147.790180001</v>
      </c>
    </row>
    <row r="61" spans="2:22" s="51" customFormat="1" x14ac:dyDescent="0.25">
      <c r="B61" s="50"/>
      <c r="C61" s="95">
        <v>40725</v>
      </c>
      <c r="D61" s="63">
        <v>24434485.473210003</v>
      </c>
      <c r="E61" s="63">
        <v>6608224.1500000013</v>
      </c>
      <c r="F61" s="63">
        <v>1531324.1</v>
      </c>
      <c r="G61" s="62">
        <f t="shared" si="0"/>
        <v>32574033.723210007</v>
      </c>
      <c r="H61" s="62">
        <v>30282648.21517</v>
      </c>
      <c r="I61" s="62">
        <v>87627158.970310003</v>
      </c>
      <c r="J61" s="72">
        <v>61184870.919260003</v>
      </c>
      <c r="K61" s="72">
        <v>11176095.9233</v>
      </c>
      <c r="L61" s="49"/>
      <c r="M61" s="51">
        <v>11176095.9233</v>
      </c>
      <c r="N61" s="51">
        <v>11176095.9233</v>
      </c>
      <c r="O61" s="51">
        <v>11176095.9233</v>
      </c>
      <c r="P61" s="51">
        <v>11176095.9233</v>
      </c>
      <c r="Q61" s="51">
        <v>11176095.9233</v>
      </c>
      <c r="R61" s="51">
        <v>11176095.9233</v>
      </c>
      <c r="S61" s="51">
        <v>11176095.9233</v>
      </c>
      <c r="T61" s="51">
        <v>11176095.9233</v>
      </c>
      <c r="U61" s="51">
        <v>11176095.9233</v>
      </c>
      <c r="V61" s="51">
        <v>11176095.9233</v>
      </c>
    </row>
    <row r="62" spans="2:22" s="51" customFormat="1" x14ac:dyDescent="0.25">
      <c r="B62" s="50"/>
      <c r="C62" s="95">
        <v>40756</v>
      </c>
      <c r="D62" s="63">
        <v>26259447.519989997</v>
      </c>
      <c r="E62" s="63">
        <v>6935490.169999999</v>
      </c>
      <c r="F62" s="63">
        <v>2337915.5499999998</v>
      </c>
      <c r="G62" s="62">
        <f t="shared" si="0"/>
        <v>35532853.239989996</v>
      </c>
      <c r="H62" s="62">
        <v>30841103.551429998</v>
      </c>
      <c r="I62" s="62">
        <v>91374682.800139993</v>
      </c>
      <c r="J62" s="72">
        <v>64138804.273560002</v>
      </c>
      <c r="K62" s="72">
        <v>11105936.295850001</v>
      </c>
      <c r="L62" s="49"/>
      <c r="M62" s="51">
        <v>11105936.295850001</v>
      </c>
      <c r="N62" s="51">
        <v>11105936.295850001</v>
      </c>
      <c r="O62" s="51">
        <v>11105936.295850001</v>
      </c>
      <c r="P62" s="51">
        <v>11105936.295850001</v>
      </c>
      <c r="Q62" s="51">
        <v>11105936.295850001</v>
      </c>
      <c r="R62" s="51">
        <v>11105936.295850001</v>
      </c>
      <c r="S62" s="51">
        <v>11105936.295850001</v>
      </c>
      <c r="T62" s="51">
        <v>11105936.295850001</v>
      </c>
      <c r="U62" s="51">
        <v>11105936.295850001</v>
      </c>
      <c r="V62" s="51">
        <v>11105936.295850001</v>
      </c>
    </row>
    <row r="63" spans="2:22" s="51" customFormat="1" x14ac:dyDescent="0.25">
      <c r="B63" s="50"/>
      <c r="C63" s="95">
        <v>40787</v>
      </c>
      <c r="D63" s="63">
        <v>26623402.239910003</v>
      </c>
      <c r="E63" s="63">
        <v>7041608.0000000009</v>
      </c>
      <c r="F63" s="63">
        <v>2322454.44</v>
      </c>
      <c r="G63" s="62">
        <f t="shared" si="0"/>
        <v>35987464.679910004</v>
      </c>
      <c r="H63" s="62">
        <v>30699988.434359998</v>
      </c>
      <c r="I63" s="62">
        <v>88529234.728390008</v>
      </c>
      <c r="J63" s="72">
        <v>65335826.715950005</v>
      </c>
      <c r="K63" s="72">
        <v>10964113.148170002</v>
      </c>
      <c r="L63" s="49"/>
      <c r="M63" s="51">
        <v>10964113.148170002</v>
      </c>
      <c r="N63" s="51">
        <v>10964113.148170002</v>
      </c>
      <c r="O63" s="51">
        <v>10964113.148170002</v>
      </c>
      <c r="P63" s="51">
        <v>10964113.148170002</v>
      </c>
      <c r="Q63" s="51">
        <v>10964113.148170002</v>
      </c>
      <c r="R63" s="51">
        <v>10964113.148170002</v>
      </c>
      <c r="S63" s="51">
        <v>10964113.148170002</v>
      </c>
      <c r="T63" s="51">
        <v>10964113.148170002</v>
      </c>
      <c r="U63" s="51">
        <v>10964113.148170002</v>
      </c>
      <c r="V63" s="51">
        <v>10964113.148170002</v>
      </c>
    </row>
    <row r="64" spans="2:22" s="51" customFormat="1" x14ac:dyDescent="0.25">
      <c r="B64" s="50"/>
      <c r="C64" s="95">
        <v>40817</v>
      </c>
      <c r="D64" s="63">
        <v>26508006.996399999</v>
      </c>
      <c r="E64" s="63">
        <v>7048002.3599999994</v>
      </c>
      <c r="F64" s="63">
        <v>2350293.4500000002</v>
      </c>
      <c r="G64" s="62">
        <f t="shared" si="0"/>
        <v>35906302.806400001</v>
      </c>
      <c r="H64" s="62">
        <v>32047983.659820002</v>
      </c>
      <c r="I64" s="62">
        <v>91517505.22563</v>
      </c>
      <c r="J64" s="72">
        <v>65586962.022399992</v>
      </c>
      <c r="K64" s="72">
        <v>11133132.150020001</v>
      </c>
      <c r="L64" s="49"/>
      <c r="M64" s="51">
        <v>11133132.150020001</v>
      </c>
      <c r="N64" s="51">
        <v>11133132.150020001</v>
      </c>
      <c r="O64" s="51">
        <v>11133132.150020001</v>
      </c>
      <c r="P64" s="51">
        <v>11133132.150020001</v>
      </c>
      <c r="Q64" s="51">
        <v>11133132.150020001</v>
      </c>
      <c r="R64" s="51">
        <v>11133132.150020001</v>
      </c>
      <c r="S64" s="51">
        <v>11133132.150020001</v>
      </c>
      <c r="T64" s="51">
        <v>11133132.150020001</v>
      </c>
      <c r="U64" s="51">
        <v>11133132.150020001</v>
      </c>
      <c r="V64" s="51">
        <v>11133132.150020001</v>
      </c>
    </row>
    <row r="65" spans="1:22" s="51" customFormat="1" x14ac:dyDescent="0.25">
      <c r="B65" s="50"/>
      <c r="C65" s="95">
        <v>40848</v>
      </c>
      <c r="D65" s="63">
        <v>26909737.637219999</v>
      </c>
      <c r="E65" s="63">
        <v>7192733.790000001</v>
      </c>
      <c r="F65" s="63">
        <v>2342058.33</v>
      </c>
      <c r="G65" s="62">
        <f t="shared" si="0"/>
        <v>36444529.75722</v>
      </c>
      <c r="H65" s="62">
        <v>33456111.3693</v>
      </c>
      <c r="I65" s="62">
        <v>95502293.755439997</v>
      </c>
      <c r="J65" s="72">
        <v>67109432.547260001</v>
      </c>
      <c r="K65" s="72">
        <v>11074843.164689999</v>
      </c>
      <c r="L65" s="49"/>
      <c r="M65" s="51">
        <v>11074843.164689999</v>
      </c>
      <c r="N65" s="51">
        <v>11074843.164689999</v>
      </c>
      <c r="O65" s="51">
        <v>11074843.164689999</v>
      </c>
      <c r="P65" s="51">
        <v>11074843.164689999</v>
      </c>
      <c r="Q65" s="51">
        <v>11074843.164689999</v>
      </c>
      <c r="R65" s="51">
        <v>11074843.164689999</v>
      </c>
      <c r="S65" s="51">
        <v>11074843.164689999</v>
      </c>
      <c r="T65" s="51">
        <v>11074843.164689999</v>
      </c>
      <c r="U65" s="51">
        <v>11074843.164689999</v>
      </c>
      <c r="V65" s="51">
        <v>11074843.164689999</v>
      </c>
    </row>
    <row r="66" spans="1:22" ht="16.2" thickBot="1" x14ac:dyDescent="0.3">
      <c r="C66" s="97">
        <v>40878</v>
      </c>
      <c r="D66" s="73">
        <v>28364982</v>
      </c>
      <c r="E66" s="73">
        <v>6564786</v>
      </c>
      <c r="F66" s="73">
        <v>2446719</v>
      </c>
      <c r="G66" s="74">
        <f>+D66+E66+F66</f>
        <v>37376487</v>
      </c>
      <c r="H66" s="74">
        <v>35393548</v>
      </c>
      <c r="I66" s="74">
        <v>95919744</v>
      </c>
      <c r="J66" s="75">
        <v>68235861</v>
      </c>
      <c r="K66" s="75">
        <v>11546595.740180001</v>
      </c>
      <c r="L66" s="49"/>
      <c r="M66" s="47">
        <v>11546595.740180001</v>
      </c>
      <c r="N66" s="47">
        <v>11546595.740180001</v>
      </c>
      <c r="O66" s="47">
        <v>11546595.740180001</v>
      </c>
      <c r="P66" s="47">
        <v>11546595.740180001</v>
      </c>
      <c r="Q66" s="47">
        <v>11546595.740180001</v>
      </c>
      <c r="R66" s="47">
        <v>11546595.740180001</v>
      </c>
      <c r="S66" s="47">
        <v>11546595.740180001</v>
      </c>
      <c r="T66" s="47">
        <v>11546595.740180001</v>
      </c>
      <c r="U66" s="47">
        <v>11546595.740180001</v>
      </c>
      <c r="V66" s="47">
        <v>11546595.740180001</v>
      </c>
    </row>
    <row r="67" spans="1:22" x14ac:dyDescent="0.25">
      <c r="C67" s="94">
        <v>40909</v>
      </c>
      <c r="D67" s="69">
        <v>31131719</v>
      </c>
      <c r="E67" s="69">
        <v>7180505</v>
      </c>
      <c r="F67" s="69">
        <v>2478839</v>
      </c>
      <c r="G67" s="70">
        <f>+D67+E67+F67</f>
        <v>40791063</v>
      </c>
      <c r="H67" s="70">
        <v>31668037.397889998</v>
      </c>
      <c r="I67" s="70">
        <v>96429813.540179998</v>
      </c>
      <c r="J67" s="71">
        <v>71134244.38677001</v>
      </c>
      <c r="K67" s="71">
        <v>11708431.683630001</v>
      </c>
      <c r="L67" s="49"/>
    </row>
    <row r="68" spans="1:22" x14ac:dyDescent="0.25">
      <c r="C68" s="95">
        <v>40940</v>
      </c>
      <c r="D68" s="63">
        <v>31147275</v>
      </c>
      <c r="E68" s="63">
        <v>7394169</v>
      </c>
      <c r="F68" s="63">
        <v>2567975</v>
      </c>
      <c r="G68" s="62">
        <f>+D68+E68+F68</f>
        <v>41109419</v>
      </c>
      <c r="H68" s="62">
        <v>31007469.335119996</v>
      </c>
      <c r="I68" s="62">
        <v>101002712.6295</v>
      </c>
      <c r="J68" s="72">
        <v>73897067.082179993</v>
      </c>
      <c r="K68" s="72">
        <v>11919293.345910003</v>
      </c>
      <c r="L68" s="49"/>
    </row>
    <row r="69" spans="1:22" x14ac:dyDescent="0.25">
      <c r="C69" s="95">
        <v>40969</v>
      </c>
      <c r="D69" s="63">
        <v>30833181</v>
      </c>
      <c r="E69" s="63">
        <v>7823743</v>
      </c>
      <c r="F69" s="63">
        <v>2510077</v>
      </c>
      <c r="G69" s="62">
        <f t="shared" ref="G69:G115" si="1">+D69+E69+F69</f>
        <v>41167001</v>
      </c>
      <c r="H69" s="62">
        <v>31372893</v>
      </c>
      <c r="I69" s="62">
        <v>100150619</v>
      </c>
      <c r="J69" s="72">
        <v>75192619</v>
      </c>
      <c r="K69" s="72">
        <v>12082910.477849998</v>
      </c>
      <c r="L69" s="49"/>
    </row>
    <row r="70" spans="1:22" x14ac:dyDescent="0.25">
      <c r="C70" s="95">
        <v>41000</v>
      </c>
      <c r="D70" s="63">
        <v>31932047.649999999</v>
      </c>
      <c r="E70" s="63">
        <v>8092229</v>
      </c>
      <c r="F70" s="63">
        <v>2636558</v>
      </c>
      <c r="G70" s="62">
        <f t="shared" si="1"/>
        <v>42660834.649999999</v>
      </c>
      <c r="H70" s="62">
        <v>32563742.233679999</v>
      </c>
      <c r="I70" s="62">
        <v>96711407.202959999</v>
      </c>
      <c r="J70" s="72">
        <v>76553414.136859998</v>
      </c>
      <c r="K70" s="72">
        <v>12289106.986059999</v>
      </c>
      <c r="L70" s="49"/>
    </row>
    <row r="71" spans="1:22" x14ac:dyDescent="0.25">
      <c r="C71" s="95">
        <v>41030</v>
      </c>
      <c r="D71" s="63">
        <v>31562405.390000001</v>
      </c>
      <c r="E71" s="63">
        <v>8467811</v>
      </c>
      <c r="F71" s="63">
        <v>2716675</v>
      </c>
      <c r="G71" s="62">
        <f t="shared" si="1"/>
        <v>42746891.390000001</v>
      </c>
      <c r="H71" s="62">
        <v>31445716.84606</v>
      </c>
      <c r="I71" s="62">
        <v>99087467.959509999</v>
      </c>
      <c r="J71" s="72">
        <v>78272819.151030004</v>
      </c>
      <c r="K71" s="72">
        <v>12156412.148149997</v>
      </c>
      <c r="L71" s="49"/>
    </row>
    <row r="72" spans="1:22" x14ac:dyDescent="0.25">
      <c r="C72" s="95">
        <v>41061</v>
      </c>
      <c r="D72" s="63">
        <v>30524721</v>
      </c>
      <c r="E72" s="63">
        <v>8309508</v>
      </c>
      <c r="F72" s="63">
        <v>2714337</v>
      </c>
      <c r="G72" s="62">
        <f t="shared" si="1"/>
        <v>41548566</v>
      </c>
      <c r="H72" s="62">
        <v>32652205</v>
      </c>
      <c r="I72" s="62">
        <v>97535090</v>
      </c>
      <c r="J72" s="72">
        <v>79427656</v>
      </c>
      <c r="K72" s="72">
        <v>12058126.879759999</v>
      </c>
      <c r="L72" s="49"/>
    </row>
    <row r="73" spans="1:22" x14ac:dyDescent="0.25">
      <c r="C73" s="95">
        <v>41091</v>
      </c>
      <c r="D73" s="63">
        <v>31384745</v>
      </c>
      <c r="E73" s="63">
        <v>8476043</v>
      </c>
      <c r="F73" s="63">
        <v>2753609</v>
      </c>
      <c r="G73" s="62">
        <f t="shared" si="1"/>
        <v>42614397</v>
      </c>
      <c r="H73" s="62">
        <v>32914215.20143</v>
      </c>
      <c r="I73" s="62">
        <v>94633321.371779993</v>
      </c>
      <c r="J73" s="72">
        <v>82178131.299309999</v>
      </c>
      <c r="K73" s="72">
        <v>12231491.476139998</v>
      </c>
      <c r="L73" s="49"/>
    </row>
    <row r="74" spans="1:22" x14ac:dyDescent="0.25">
      <c r="C74" s="95">
        <v>41122</v>
      </c>
      <c r="D74" s="63">
        <v>32556264.124709994</v>
      </c>
      <c r="E74" s="63">
        <v>8636341.3899999969</v>
      </c>
      <c r="F74" s="63">
        <v>2741827.0100000002</v>
      </c>
      <c r="G74" s="62">
        <f t="shared" si="1"/>
        <v>43934432.524709992</v>
      </c>
      <c r="H74" s="62">
        <v>32473082.672869995</v>
      </c>
      <c r="I74" s="62">
        <v>99284188.862859994</v>
      </c>
      <c r="J74" s="72">
        <v>84293159.573909998</v>
      </c>
      <c r="K74" s="72">
        <v>12345156.610589998</v>
      </c>
      <c r="L74" s="49"/>
    </row>
    <row r="75" spans="1:22" x14ac:dyDescent="0.25">
      <c r="C75" s="95">
        <v>41153</v>
      </c>
      <c r="D75" s="63">
        <v>33120247</v>
      </c>
      <c r="E75" s="63">
        <v>8786891</v>
      </c>
      <c r="F75" s="63">
        <v>2754338</v>
      </c>
      <c r="G75" s="62">
        <f t="shared" si="1"/>
        <v>44661476</v>
      </c>
      <c r="H75" s="62">
        <v>32485301.147540003</v>
      </c>
      <c r="I75" s="62">
        <v>99622220.756310001</v>
      </c>
      <c r="J75" s="72">
        <v>86273608.494269997</v>
      </c>
      <c r="K75" s="72">
        <v>12470152.971700003</v>
      </c>
      <c r="L75" s="49"/>
    </row>
    <row r="76" spans="1:22" x14ac:dyDescent="0.25">
      <c r="C76" s="95">
        <v>41183</v>
      </c>
      <c r="D76" s="63">
        <v>34338711</v>
      </c>
      <c r="E76" s="63">
        <v>9924835</v>
      </c>
      <c r="F76" s="63">
        <v>2621952</v>
      </c>
      <c r="G76" s="62">
        <f t="shared" si="1"/>
        <v>46885498</v>
      </c>
      <c r="H76" s="62">
        <v>32757672.420460001</v>
      </c>
      <c r="I76" s="62">
        <v>104358590.85809</v>
      </c>
      <c r="J76" s="72">
        <v>87001274.10611999</v>
      </c>
      <c r="K76" s="72">
        <v>12720740.165619999</v>
      </c>
      <c r="L76" s="49"/>
    </row>
    <row r="77" spans="1:22" x14ac:dyDescent="0.25">
      <c r="C77" s="95">
        <v>41214</v>
      </c>
      <c r="D77" s="63">
        <v>33938618</v>
      </c>
      <c r="E77" s="63">
        <v>6897363</v>
      </c>
      <c r="F77" s="63">
        <v>1988330</v>
      </c>
      <c r="G77" s="62">
        <f t="shared" si="1"/>
        <v>42824311</v>
      </c>
      <c r="H77" s="62">
        <v>35055250.43017</v>
      </c>
      <c r="I77" s="62">
        <v>107111414.94933</v>
      </c>
      <c r="J77" s="72">
        <v>86660359.790020004</v>
      </c>
      <c r="K77" s="72">
        <v>12745871.109600002</v>
      </c>
      <c r="L77" s="60"/>
    </row>
    <row r="78" spans="1:22" ht="16.2" thickBot="1" x14ac:dyDescent="0.3">
      <c r="A78" s="54"/>
      <c r="B78" s="55"/>
      <c r="C78" s="97">
        <v>41244</v>
      </c>
      <c r="D78" s="73">
        <v>34561616</v>
      </c>
      <c r="E78" s="73">
        <v>8728627</v>
      </c>
      <c r="F78" s="73">
        <v>2179791</v>
      </c>
      <c r="G78" s="74">
        <f t="shared" si="1"/>
        <v>45470034</v>
      </c>
      <c r="H78" s="74">
        <v>38535455.952339999</v>
      </c>
      <c r="I78" s="74">
        <v>110750588.8053</v>
      </c>
      <c r="J78" s="75">
        <v>87369641.716030002</v>
      </c>
      <c r="K78" s="75">
        <v>13299299.10424</v>
      </c>
      <c r="L78" s="49"/>
    </row>
    <row r="79" spans="1:22" x14ac:dyDescent="0.25">
      <c r="A79" s="54"/>
      <c r="B79" s="55"/>
      <c r="C79" s="94">
        <v>41275</v>
      </c>
      <c r="D79" s="69">
        <v>37836891</v>
      </c>
      <c r="E79" s="69">
        <v>9651351</v>
      </c>
      <c r="F79" s="69">
        <v>2068186</v>
      </c>
      <c r="G79" s="70">
        <f t="shared" si="1"/>
        <v>49556428</v>
      </c>
      <c r="H79" s="70">
        <v>34709885.183820002</v>
      </c>
      <c r="I79" s="70">
        <v>109182797.98110001</v>
      </c>
      <c r="J79" s="71">
        <v>90615049.291950002</v>
      </c>
      <c r="K79" s="71">
        <v>13509250.5513</v>
      </c>
      <c r="L79" s="49"/>
    </row>
    <row r="80" spans="1:22" x14ac:dyDescent="0.25">
      <c r="A80" s="54"/>
      <c r="B80" s="55"/>
      <c r="C80" s="95">
        <v>41306</v>
      </c>
      <c r="D80" s="63">
        <v>40632956.329999998</v>
      </c>
      <c r="E80" s="63">
        <v>10231474</v>
      </c>
      <c r="F80" s="63">
        <v>1400201</v>
      </c>
      <c r="G80" s="62">
        <f t="shared" si="1"/>
        <v>52264631.329999998</v>
      </c>
      <c r="H80" s="62">
        <v>34899680.618629999</v>
      </c>
      <c r="I80" s="62">
        <v>112707815.09421001</v>
      </c>
      <c r="J80" s="72">
        <v>92434040.154399991</v>
      </c>
      <c r="K80" s="72">
        <v>13607848.914790003</v>
      </c>
      <c r="L80" s="49"/>
    </row>
    <row r="81" spans="1:12" x14ac:dyDescent="0.25">
      <c r="A81" s="54"/>
      <c r="B81" s="55"/>
      <c r="C81" s="95">
        <v>41334</v>
      </c>
      <c r="D81" s="63">
        <v>41069868</v>
      </c>
      <c r="E81" s="63">
        <v>10463859</v>
      </c>
      <c r="F81" s="63">
        <v>912927</v>
      </c>
      <c r="G81" s="62">
        <f t="shared" si="1"/>
        <v>52446654</v>
      </c>
      <c r="H81" s="62">
        <v>36164862.111490004</v>
      </c>
      <c r="I81" s="62">
        <v>114356257.36347</v>
      </c>
      <c r="J81" s="72">
        <v>92680012.268800005</v>
      </c>
      <c r="K81" s="72">
        <v>13671877.60534</v>
      </c>
      <c r="L81" s="49"/>
    </row>
    <row r="82" spans="1:12" x14ac:dyDescent="0.25">
      <c r="A82" s="54"/>
      <c r="B82" s="55"/>
      <c r="C82" s="95">
        <v>41365</v>
      </c>
      <c r="D82" s="63">
        <v>41043734</v>
      </c>
      <c r="E82" s="63">
        <v>10736529</v>
      </c>
      <c r="F82" s="63">
        <v>867910</v>
      </c>
      <c r="G82" s="62">
        <f t="shared" si="1"/>
        <v>52648173</v>
      </c>
      <c r="H82" s="62">
        <v>37556322.049720004</v>
      </c>
      <c r="I82" s="62">
        <v>112533114.73311</v>
      </c>
      <c r="J82" s="72">
        <v>93226256.238220006</v>
      </c>
      <c r="K82" s="72">
        <v>13626257.475459998</v>
      </c>
      <c r="L82" s="49"/>
    </row>
    <row r="83" spans="1:12" x14ac:dyDescent="0.25">
      <c r="A83" s="54"/>
      <c r="B83" s="55"/>
      <c r="C83" s="95">
        <v>41395</v>
      </c>
      <c r="D83" s="63">
        <v>37372662.649999999</v>
      </c>
      <c r="E83" s="63">
        <v>10950463</v>
      </c>
      <c r="F83" s="63">
        <v>857331</v>
      </c>
      <c r="G83" s="62">
        <f t="shared" si="1"/>
        <v>49180456.649999999</v>
      </c>
      <c r="H83" s="62">
        <v>36017787.758960001</v>
      </c>
      <c r="I83" s="62">
        <v>118386119.19378999</v>
      </c>
      <c r="J83" s="72">
        <v>92468633.061350003</v>
      </c>
      <c r="K83" s="72">
        <v>13484574.136850001</v>
      </c>
      <c r="L83" s="49"/>
    </row>
    <row r="84" spans="1:12" x14ac:dyDescent="0.25">
      <c r="A84" s="54"/>
      <c r="B84" s="55"/>
      <c r="C84" s="95">
        <v>41426</v>
      </c>
      <c r="D84" s="63">
        <v>32613179</v>
      </c>
      <c r="E84" s="63">
        <v>8493261</v>
      </c>
      <c r="F84" s="63">
        <v>808179</v>
      </c>
      <c r="G84" s="62">
        <f t="shared" si="1"/>
        <v>41914619</v>
      </c>
      <c r="H84" s="62">
        <v>39842306.408229999</v>
      </c>
      <c r="I84" s="62">
        <v>120861072.92225</v>
      </c>
      <c r="J84" s="72">
        <v>91484124.389990002</v>
      </c>
      <c r="K84" s="72">
        <v>13139969.890599998</v>
      </c>
      <c r="L84" s="49"/>
    </row>
    <row r="85" spans="1:12" x14ac:dyDescent="0.25">
      <c r="A85" s="54"/>
      <c r="B85" s="55"/>
      <c r="C85" s="95">
        <v>41456</v>
      </c>
      <c r="D85" s="63">
        <v>32539415</v>
      </c>
      <c r="E85" s="63">
        <v>8294683</v>
      </c>
      <c r="F85" s="63">
        <v>794522</v>
      </c>
      <c r="G85" s="62">
        <f t="shared" si="1"/>
        <v>41628620</v>
      </c>
      <c r="H85" s="62">
        <v>38314923.667230003</v>
      </c>
      <c r="I85" s="62">
        <v>125752507.02761999</v>
      </c>
      <c r="J85" s="72">
        <v>90763716.528490007</v>
      </c>
      <c r="K85" s="72">
        <v>13164680.048550004</v>
      </c>
      <c r="L85" s="49"/>
    </row>
    <row r="86" spans="1:12" x14ac:dyDescent="0.25">
      <c r="A86" s="54"/>
      <c r="B86" s="55"/>
      <c r="C86" s="95">
        <v>41487</v>
      </c>
      <c r="D86" s="63">
        <v>34114942.962839998</v>
      </c>
      <c r="E86" s="63">
        <v>8807642.8900000006</v>
      </c>
      <c r="F86" s="63">
        <v>778363.39999999991</v>
      </c>
      <c r="G86" s="62">
        <f t="shared" si="1"/>
        <v>43700949.252839997</v>
      </c>
      <c r="H86" s="62">
        <v>39857916.016900003</v>
      </c>
      <c r="I86" s="62">
        <v>126871339.6928</v>
      </c>
      <c r="J86" s="72">
        <v>92441495.7641</v>
      </c>
      <c r="K86" s="72">
        <v>13138412.029740004</v>
      </c>
      <c r="L86" s="49"/>
    </row>
    <row r="87" spans="1:12" x14ac:dyDescent="0.25">
      <c r="A87" s="54"/>
      <c r="B87" s="55"/>
      <c r="C87" s="95">
        <v>41518</v>
      </c>
      <c r="D87" s="63">
        <v>35884012</v>
      </c>
      <c r="E87" s="63">
        <v>9612656</v>
      </c>
      <c r="F87" s="63">
        <v>733729</v>
      </c>
      <c r="G87" s="62">
        <f t="shared" si="1"/>
        <v>46230397</v>
      </c>
      <c r="H87" s="62">
        <v>39603634.772850007</v>
      </c>
      <c r="I87" s="62">
        <v>123946270.66304</v>
      </c>
      <c r="J87" s="72">
        <v>94694686.715639994</v>
      </c>
      <c r="K87" s="72">
        <v>13248237.193910003</v>
      </c>
      <c r="L87" s="60"/>
    </row>
    <row r="88" spans="1:12" x14ac:dyDescent="0.25">
      <c r="A88" s="54"/>
      <c r="B88" s="55"/>
      <c r="C88" s="95">
        <v>41548</v>
      </c>
      <c r="D88" s="63">
        <v>37250894</v>
      </c>
      <c r="E88" s="63">
        <v>9715070</v>
      </c>
      <c r="F88" s="63">
        <v>678939</v>
      </c>
      <c r="G88" s="62">
        <f t="shared" si="1"/>
        <v>47644903</v>
      </c>
      <c r="H88" s="62">
        <v>39272659.973300003</v>
      </c>
      <c r="I88" s="62">
        <v>129674911.51258999</v>
      </c>
      <c r="J88" s="72">
        <v>96800721.470559999</v>
      </c>
      <c r="K88" s="72">
        <v>13368711.223410001</v>
      </c>
      <c r="L88" s="60"/>
    </row>
    <row r="89" spans="1:12" x14ac:dyDescent="0.25">
      <c r="A89" s="54"/>
      <c r="B89" s="55"/>
      <c r="C89" s="95">
        <v>41579</v>
      </c>
      <c r="D89" s="63">
        <v>37318372.929779999</v>
      </c>
      <c r="E89" s="63">
        <v>9735967.9500000011</v>
      </c>
      <c r="F89" s="63">
        <v>660905.92999999993</v>
      </c>
      <c r="G89" s="62">
        <f t="shared" si="1"/>
        <v>47715246.809780002</v>
      </c>
      <c r="H89" s="62">
        <v>42179693.943389997</v>
      </c>
      <c r="I89" s="62">
        <v>132565745.25807001</v>
      </c>
      <c r="J89" s="72">
        <v>97042379.371789992</v>
      </c>
      <c r="K89" s="72">
        <v>13213562.108859999</v>
      </c>
      <c r="L89" s="60"/>
    </row>
    <row r="90" spans="1:12" ht="16.2" thickBot="1" x14ac:dyDescent="0.3">
      <c r="A90" s="54"/>
      <c r="B90" s="55"/>
      <c r="C90" s="97">
        <v>41609</v>
      </c>
      <c r="D90" s="73">
        <v>36647206.822379991</v>
      </c>
      <c r="E90" s="73">
        <v>9781706.5099999998</v>
      </c>
      <c r="F90" s="73">
        <v>627244.94000000006</v>
      </c>
      <c r="G90" s="74">
        <f t="shared" si="1"/>
        <v>47056158.272379987</v>
      </c>
      <c r="H90" s="74">
        <v>44300089.672289997</v>
      </c>
      <c r="I90" s="74">
        <v>131616929.59995</v>
      </c>
      <c r="J90" s="75">
        <v>95773066.763889998</v>
      </c>
      <c r="K90" s="75">
        <v>13412280.346339997</v>
      </c>
      <c r="L90" s="56"/>
    </row>
    <row r="91" spans="1:12" x14ac:dyDescent="0.25">
      <c r="A91" s="54"/>
      <c r="B91" s="55"/>
      <c r="C91" s="94">
        <v>41640</v>
      </c>
      <c r="D91" s="69">
        <v>38369903.334420003</v>
      </c>
      <c r="E91" s="69">
        <v>10557268.529999999</v>
      </c>
      <c r="F91" s="69">
        <v>595392.98999999987</v>
      </c>
      <c r="G91" s="70">
        <f t="shared" si="1"/>
        <v>49522564.854420006</v>
      </c>
      <c r="H91" s="70">
        <v>42230304</v>
      </c>
      <c r="I91" s="70">
        <v>132558811</v>
      </c>
      <c r="J91" s="71">
        <v>98518081</v>
      </c>
      <c r="K91" s="71">
        <v>13141330.376200002</v>
      </c>
      <c r="L91" s="49"/>
    </row>
    <row r="92" spans="1:12" x14ac:dyDescent="0.25">
      <c r="A92" s="54"/>
      <c r="B92" s="55"/>
      <c r="C92" s="95">
        <v>41671</v>
      </c>
      <c r="D92" s="63">
        <v>40449101.763810001</v>
      </c>
      <c r="E92" s="63">
        <v>10954202.699999999</v>
      </c>
      <c r="F92" s="63">
        <v>588536.56000000006</v>
      </c>
      <c r="G92" s="62">
        <f t="shared" si="1"/>
        <v>51991841.023809999</v>
      </c>
      <c r="H92" s="62">
        <v>43599724.410169996</v>
      </c>
      <c r="I92" s="62">
        <v>138509031.45431</v>
      </c>
      <c r="J92" s="72">
        <v>100065132.39612</v>
      </c>
      <c r="K92" s="72">
        <v>13233550.63532</v>
      </c>
      <c r="L92" s="49"/>
    </row>
    <row r="93" spans="1:12" x14ac:dyDescent="0.25">
      <c r="A93" s="54"/>
      <c r="B93" s="55"/>
      <c r="C93" s="95">
        <v>41699</v>
      </c>
      <c r="D93" s="63">
        <v>41519630.113689996</v>
      </c>
      <c r="E93" s="63">
        <v>11027301.950000001</v>
      </c>
      <c r="F93" s="63">
        <v>470068.23</v>
      </c>
      <c r="G93" s="62">
        <f t="shared" si="1"/>
        <v>53017000.293689996</v>
      </c>
      <c r="H93" s="62">
        <v>44500844.044040002</v>
      </c>
      <c r="I93" s="62">
        <v>136817273.96164998</v>
      </c>
      <c r="J93" s="72">
        <v>100541868.89894</v>
      </c>
      <c r="K93" s="72">
        <v>13584518.657649998</v>
      </c>
      <c r="L93" s="49"/>
    </row>
    <row r="94" spans="1:12" x14ac:dyDescent="0.25">
      <c r="A94" s="54"/>
      <c r="B94" s="55"/>
      <c r="C94" s="95">
        <v>41730</v>
      </c>
      <c r="D94" s="63">
        <v>40116498</v>
      </c>
      <c r="E94" s="63">
        <v>11657872</v>
      </c>
      <c r="F94" s="63">
        <v>385729</v>
      </c>
      <c r="G94" s="62">
        <f t="shared" si="1"/>
        <v>52160099</v>
      </c>
      <c r="H94" s="62">
        <v>43231698.100309998</v>
      </c>
      <c r="I94" s="62">
        <v>137554847.30482998</v>
      </c>
      <c r="J94" s="72">
        <v>100516933.78830001</v>
      </c>
      <c r="K94" s="72">
        <v>13615476.315270001</v>
      </c>
      <c r="L94" s="49"/>
    </row>
    <row r="95" spans="1:12" x14ac:dyDescent="0.25">
      <c r="A95" s="54"/>
      <c r="B95" s="55"/>
      <c r="C95" s="95">
        <v>41760</v>
      </c>
      <c r="D95" s="63">
        <v>40315151.319680005</v>
      </c>
      <c r="E95" s="63">
        <v>11776989.970000003</v>
      </c>
      <c r="F95" s="63">
        <v>345001.77999999997</v>
      </c>
      <c r="G95" s="62">
        <f t="shared" si="1"/>
        <v>52437143.069680005</v>
      </c>
      <c r="H95" s="62">
        <v>42585585.255720004</v>
      </c>
      <c r="I95" s="62">
        <v>137008074.28042999</v>
      </c>
      <c r="J95" s="72">
        <v>101154120.94237</v>
      </c>
      <c r="K95" s="72">
        <v>13660673.832380001</v>
      </c>
      <c r="L95" s="49"/>
    </row>
    <row r="96" spans="1:12" x14ac:dyDescent="0.25">
      <c r="A96" s="54"/>
      <c r="B96" s="55"/>
      <c r="C96" s="95">
        <v>41791</v>
      </c>
      <c r="D96" s="63">
        <v>40416098.889510006</v>
      </c>
      <c r="E96" s="63">
        <v>11579961.300000003</v>
      </c>
      <c r="F96" s="63">
        <v>371228.88</v>
      </c>
      <c r="G96" s="62">
        <f t="shared" si="1"/>
        <v>52367289.069510013</v>
      </c>
      <c r="H96" s="62">
        <v>44817124.428329997</v>
      </c>
      <c r="I96" s="62">
        <v>138429028.96531001</v>
      </c>
      <c r="J96" s="72">
        <v>101220614.50567999</v>
      </c>
      <c r="K96" s="72">
        <v>13743144.41797</v>
      </c>
      <c r="L96" s="49"/>
    </row>
    <row r="97" spans="1:12" x14ac:dyDescent="0.25">
      <c r="A97" s="54"/>
      <c r="B97" s="55"/>
      <c r="C97" s="95">
        <v>41821</v>
      </c>
      <c r="D97" s="63">
        <v>41316797</v>
      </c>
      <c r="E97" s="63">
        <v>11715729</v>
      </c>
      <c r="F97" s="63">
        <v>375325</v>
      </c>
      <c r="G97" s="62">
        <f t="shared" si="1"/>
        <v>53407851</v>
      </c>
      <c r="H97" s="62">
        <v>43521000</v>
      </c>
      <c r="I97" s="62">
        <v>141652000</v>
      </c>
      <c r="J97" s="72">
        <v>102464000</v>
      </c>
      <c r="K97" s="72">
        <v>13715305.864770001</v>
      </c>
      <c r="L97" s="49"/>
    </row>
    <row r="98" spans="1:12" x14ac:dyDescent="0.25">
      <c r="A98" s="54"/>
      <c r="B98" s="55"/>
      <c r="C98" s="95">
        <v>41852</v>
      </c>
      <c r="D98" s="63">
        <v>41855731.708349995</v>
      </c>
      <c r="E98" s="63">
        <v>11985721.680000003</v>
      </c>
      <c r="F98" s="63">
        <v>391319.12</v>
      </c>
      <c r="G98" s="62">
        <f t="shared" si="1"/>
        <v>54232772.508349992</v>
      </c>
      <c r="H98" s="62">
        <v>44347000</v>
      </c>
      <c r="I98" s="62">
        <v>141508000</v>
      </c>
      <c r="J98" s="72">
        <v>103457000</v>
      </c>
      <c r="K98" s="72">
        <v>13905242.743680002</v>
      </c>
      <c r="L98" s="49"/>
    </row>
    <row r="99" spans="1:12" x14ac:dyDescent="0.25">
      <c r="A99" s="54"/>
      <c r="B99" s="55"/>
      <c r="C99" s="95">
        <v>41883</v>
      </c>
      <c r="D99" s="63">
        <v>41411891.289159991</v>
      </c>
      <c r="E99" s="63">
        <v>12137558.479999997</v>
      </c>
      <c r="F99" s="63">
        <v>380927.6</v>
      </c>
      <c r="G99" s="62">
        <f t="shared" si="1"/>
        <v>53930377.369159989</v>
      </c>
      <c r="H99" s="62">
        <v>44025212.781769998</v>
      </c>
      <c r="I99" s="62">
        <v>141003775.67685002</v>
      </c>
      <c r="J99" s="72">
        <v>106475441.81671999</v>
      </c>
      <c r="K99" s="72">
        <v>13762483.463660002</v>
      </c>
      <c r="L99" s="49"/>
    </row>
    <row r="100" spans="1:12" x14ac:dyDescent="0.25">
      <c r="A100" s="54"/>
      <c r="B100" s="55"/>
      <c r="C100" s="95">
        <v>41913</v>
      </c>
      <c r="D100" s="63">
        <v>41975634</v>
      </c>
      <c r="E100" s="63">
        <v>11856857</v>
      </c>
      <c r="F100" s="63">
        <v>377516</v>
      </c>
      <c r="G100" s="62">
        <f t="shared" si="1"/>
        <v>54210007</v>
      </c>
      <c r="H100" s="62">
        <v>44025212.781769998</v>
      </c>
      <c r="I100" s="62">
        <v>141003775.67685002</v>
      </c>
      <c r="J100" s="72">
        <v>106475441.81671999</v>
      </c>
      <c r="K100" s="72">
        <v>13795830.272369998</v>
      </c>
      <c r="L100" s="60"/>
    </row>
    <row r="101" spans="1:12" x14ac:dyDescent="0.25">
      <c r="A101" s="54"/>
      <c r="B101" s="55"/>
      <c r="C101" s="95">
        <v>41944</v>
      </c>
      <c r="D101" s="63">
        <v>40740001.670660004</v>
      </c>
      <c r="E101" s="63">
        <v>11158123</v>
      </c>
      <c r="F101" s="63">
        <v>368897</v>
      </c>
      <c r="G101" s="62">
        <f t="shared" si="1"/>
        <v>52267021.670660004</v>
      </c>
      <c r="H101" s="62">
        <v>46462368.859399997</v>
      </c>
      <c r="I101" s="62">
        <v>141050657.7049</v>
      </c>
      <c r="J101" s="72">
        <v>107070411.69212</v>
      </c>
      <c r="K101" s="72">
        <v>13829598.91956</v>
      </c>
      <c r="L101" s="60"/>
    </row>
    <row r="102" spans="1:12" ht="16.2" thickBot="1" x14ac:dyDescent="0.3">
      <c r="A102" s="54"/>
      <c r="B102" s="55"/>
      <c r="C102" s="97">
        <v>41974</v>
      </c>
      <c r="D102" s="73">
        <v>41656654.29214</v>
      </c>
      <c r="E102" s="73">
        <v>12075430.700000001</v>
      </c>
      <c r="F102" s="73">
        <v>368901.57999999996</v>
      </c>
      <c r="G102" s="74">
        <f t="shared" si="1"/>
        <v>54100986.572140001</v>
      </c>
      <c r="H102" s="74">
        <v>46381000</v>
      </c>
      <c r="I102" s="74">
        <v>136815000</v>
      </c>
      <c r="J102" s="75">
        <v>107117082.01661</v>
      </c>
      <c r="K102" s="75">
        <v>14167694.013540002</v>
      </c>
      <c r="L102" s="49"/>
    </row>
    <row r="103" spans="1:12" x14ac:dyDescent="0.25">
      <c r="A103" s="54"/>
      <c r="B103" s="55"/>
      <c r="C103" s="94">
        <v>42005</v>
      </c>
      <c r="D103" s="69">
        <v>42829367</v>
      </c>
      <c r="E103" s="69">
        <v>11943981</v>
      </c>
      <c r="F103" s="69">
        <v>361106</v>
      </c>
      <c r="G103" s="70">
        <f t="shared" si="1"/>
        <v>55134454</v>
      </c>
      <c r="H103" s="70">
        <v>46380640.851559997</v>
      </c>
      <c r="I103" s="70">
        <v>136815012.00207001</v>
      </c>
      <c r="J103" s="71">
        <v>109331074.05753</v>
      </c>
      <c r="K103" s="71">
        <v>14105770.896550002</v>
      </c>
      <c r="L103" s="57"/>
    </row>
    <row r="104" spans="1:12" x14ac:dyDescent="0.25">
      <c r="A104" s="54"/>
      <c r="B104" s="55"/>
      <c r="C104" s="95">
        <v>42036</v>
      </c>
      <c r="D104" s="63">
        <v>43906014</v>
      </c>
      <c r="E104" s="63">
        <v>12174662</v>
      </c>
      <c r="F104" s="63">
        <v>377946</v>
      </c>
      <c r="G104" s="62">
        <f t="shared" si="1"/>
        <v>56458622</v>
      </c>
      <c r="H104" s="62">
        <v>45389931.565830007</v>
      </c>
      <c r="I104" s="62">
        <v>144696890.02333999</v>
      </c>
      <c r="J104" s="72">
        <v>112547249.86245</v>
      </c>
      <c r="K104" s="72">
        <v>14245271.38728</v>
      </c>
      <c r="L104" s="49"/>
    </row>
    <row r="105" spans="1:12" x14ac:dyDescent="0.25">
      <c r="A105" s="54"/>
      <c r="B105" s="55"/>
      <c r="C105" s="95">
        <v>42064</v>
      </c>
      <c r="D105" s="63">
        <v>44527590</v>
      </c>
      <c r="E105" s="63">
        <v>12624685</v>
      </c>
      <c r="F105" s="63">
        <v>373755</v>
      </c>
      <c r="G105" s="62">
        <f t="shared" si="1"/>
        <v>57526030</v>
      </c>
      <c r="H105" s="62">
        <v>46556394.03035</v>
      </c>
      <c r="I105" s="62">
        <v>143546680.67945999</v>
      </c>
      <c r="J105" s="72">
        <v>112885686.92044</v>
      </c>
      <c r="K105" s="72">
        <v>14238413.854730001</v>
      </c>
      <c r="L105" s="49"/>
    </row>
    <row r="106" spans="1:12" x14ac:dyDescent="0.25">
      <c r="A106" s="54"/>
      <c r="B106" s="55"/>
      <c r="C106" s="95">
        <v>42095</v>
      </c>
      <c r="D106" s="63">
        <v>45347838</v>
      </c>
      <c r="E106" s="63">
        <v>12968209</v>
      </c>
      <c r="F106" s="63">
        <v>400026</v>
      </c>
      <c r="G106" s="62">
        <f t="shared" si="1"/>
        <v>58716073</v>
      </c>
      <c r="H106" s="62">
        <v>43882131.8772</v>
      </c>
      <c r="I106" s="62">
        <v>142640978.20295</v>
      </c>
      <c r="J106" s="72">
        <v>114295912.4675</v>
      </c>
      <c r="K106" s="72">
        <v>14432998.431879999</v>
      </c>
      <c r="L106" s="57"/>
    </row>
    <row r="107" spans="1:12" x14ac:dyDescent="0.25">
      <c r="A107" s="54"/>
      <c r="B107" s="55"/>
      <c r="C107" s="95">
        <v>42125</v>
      </c>
      <c r="D107" s="63">
        <f>43034019.14993+568187.28676</f>
        <v>43602206.436690003</v>
      </c>
      <c r="E107" s="63">
        <v>12870169</v>
      </c>
      <c r="F107" s="63">
        <v>379934</v>
      </c>
      <c r="G107" s="62">
        <f t="shared" si="1"/>
        <v>56852309.436690003</v>
      </c>
      <c r="H107" s="62">
        <v>43868330.884689994</v>
      </c>
      <c r="I107" s="62">
        <v>144067660.41102999</v>
      </c>
      <c r="J107" s="72">
        <v>117095747.47961999</v>
      </c>
      <c r="K107" s="72">
        <v>14423377.486799998</v>
      </c>
      <c r="L107" s="49"/>
    </row>
    <row r="108" spans="1:12" x14ac:dyDescent="0.25">
      <c r="A108" s="54"/>
      <c r="B108" s="55"/>
      <c r="C108" s="95">
        <v>42156</v>
      </c>
      <c r="D108" s="63">
        <v>43184659.116315529</v>
      </c>
      <c r="E108" s="63">
        <v>12456297</v>
      </c>
      <c r="F108" s="63">
        <v>378882</v>
      </c>
      <c r="G108" s="62">
        <f t="shared" si="1"/>
        <v>56019838.116315529</v>
      </c>
      <c r="H108" s="62">
        <v>47269216.70521</v>
      </c>
      <c r="I108" s="62">
        <v>144099449.31501999</v>
      </c>
      <c r="J108" s="72">
        <v>117576199.72549</v>
      </c>
      <c r="K108" s="72">
        <v>14467508.121270001</v>
      </c>
      <c r="L108" s="49"/>
    </row>
    <row r="109" spans="1:12" x14ac:dyDescent="0.25">
      <c r="A109" s="54"/>
      <c r="B109" s="55"/>
      <c r="C109" s="95">
        <v>42186</v>
      </c>
      <c r="D109" s="63">
        <v>44614821.846019998</v>
      </c>
      <c r="E109" s="63">
        <v>12629777</v>
      </c>
      <c r="F109" s="63">
        <v>394228</v>
      </c>
      <c r="G109" s="62">
        <f t="shared" si="1"/>
        <v>57638826.846019998</v>
      </c>
      <c r="H109" s="62">
        <v>44824893.119180001</v>
      </c>
      <c r="I109" s="62">
        <v>149762182.06448001</v>
      </c>
      <c r="J109" s="72">
        <v>118118438.80836999</v>
      </c>
      <c r="K109" s="72">
        <v>14663702.587879999</v>
      </c>
      <c r="L109" s="49"/>
    </row>
    <row r="110" spans="1:12" x14ac:dyDescent="0.25">
      <c r="A110" s="54"/>
      <c r="B110" s="55"/>
      <c r="C110" s="95">
        <v>42217</v>
      </c>
      <c r="D110" s="63">
        <v>43989076.156520009</v>
      </c>
      <c r="E110" s="63">
        <v>12009130</v>
      </c>
      <c r="F110" s="63">
        <v>397232</v>
      </c>
      <c r="G110" s="62">
        <f t="shared" si="1"/>
        <v>56395438.156520009</v>
      </c>
      <c r="H110" s="62">
        <v>46961211.638190001</v>
      </c>
      <c r="I110" s="62">
        <v>152216129.23146999</v>
      </c>
      <c r="J110" s="72">
        <v>119114602.0818</v>
      </c>
      <c r="K110" s="72">
        <v>14529265.460489998</v>
      </c>
      <c r="L110" s="49"/>
    </row>
    <row r="111" spans="1:12" x14ac:dyDescent="0.25">
      <c r="A111" s="54"/>
      <c r="B111" s="55"/>
      <c r="C111" s="95">
        <v>42248</v>
      </c>
      <c r="D111" s="63">
        <v>41857276.437050149</v>
      </c>
      <c r="E111" s="63">
        <v>13554913</v>
      </c>
      <c r="F111" s="63">
        <v>440374</v>
      </c>
      <c r="G111" s="62">
        <f t="shared" si="1"/>
        <v>55852563.437050149</v>
      </c>
      <c r="H111" s="62">
        <v>44277600.071630001</v>
      </c>
      <c r="I111" s="62">
        <v>152612486.17357001</v>
      </c>
      <c r="J111" s="72">
        <v>119116749.00173</v>
      </c>
      <c r="K111" s="72">
        <v>14379522.060670001</v>
      </c>
      <c r="L111" s="49"/>
    </row>
    <row r="112" spans="1:12" x14ac:dyDescent="0.25">
      <c r="A112" s="54"/>
      <c r="B112" s="55"/>
      <c r="C112" s="95">
        <v>42278</v>
      </c>
      <c r="D112" s="63">
        <v>41966985</v>
      </c>
      <c r="E112" s="63">
        <f>11529437+1589222.51</f>
        <v>13118659.51</v>
      </c>
      <c r="F112" s="63">
        <v>501533</v>
      </c>
      <c r="G112" s="62">
        <f t="shared" si="1"/>
        <v>55587177.509999998</v>
      </c>
      <c r="H112" s="62">
        <v>45094005.049059995</v>
      </c>
      <c r="I112" s="62">
        <v>159196192.02111</v>
      </c>
      <c r="J112" s="72">
        <v>119793024.51364</v>
      </c>
      <c r="K112" s="72">
        <v>14509464.446529998</v>
      </c>
      <c r="L112" s="60"/>
    </row>
    <row r="113" spans="1:12" x14ac:dyDescent="0.25">
      <c r="A113" s="54"/>
      <c r="B113" s="55"/>
      <c r="C113" s="95">
        <v>42309</v>
      </c>
      <c r="D113" s="63">
        <v>41365255</v>
      </c>
      <c r="E113" s="63">
        <v>13619238</v>
      </c>
      <c r="F113" s="63">
        <v>502481</v>
      </c>
      <c r="G113" s="62">
        <f t="shared" si="1"/>
        <v>55486974</v>
      </c>
      <c r="H113" s="62">
        <v>48513369.19523</v>
      </c>
      <c r="I113" s="62">
        <v>158519924.95453</v>
      </c>
      <c r="J113" s="72">
        <v>119681100.35927001</v>
      </c>
      <c r="K113" s="72">
        <v>14468322.769269999</v>
      </c>
      <c r="L113" s="60"/>
    </row>
    <row r="114" spans="1:12" ht="16.2" thickBot="1" x14ac:dyDescent="0.3">
      <c r="A114" s="54"/>
      <c r="B114" s="55"/>
      <c r="C114" s="97">
        <v>42339</v>
      </c>
      <c r="D114" s="73">
        <v>42558876.344641097</v>
      </c>
      <c r="E114" s="73">
        <v>13300169</v>
      </c>
      <c r="F114" s="73">
        <v>516569</v>
      </c>
      <c r="G114" s="74">
        <f t="shared" si="1"/>
        <v>56375614.344641097</v>
      </c>
      <c r="H114" s="74">
        <v>49285505.59369</v>
      </c>
      <c r="I114" s="74">
        <v>157725448.26956001</v>
      </c>
      <c r="J114" s="75">
        <v>120756047.93046001</v>
      </c>
      <c r="K114" s="75">
        <v>14848609.659169998</v>
      </c>
      <c r="L114" s="49"/>
    </row>
    <row r="115" spans="1:12" x14ac:dyDescent="0.25">
      <c r="A115" s="54"/>
      <c r="B115" s="55"/>
      <c r="C115" s="94">
        <v>42370</v>
      </c>
      <c r="D115" s="69">
        <v>43472183</v>
      </c>
      <c r="E115" s="69">
        <v>13579289</v>
      </c>
      <c r="F115" s="69">
        <v>517684</v>
      </c>
      <c r="G115" s="70">
        <f t="shared" si="1"/>
        <v>57569156</v>
      </c>
      <c r="H115" s="70">
        <v>45368735.999330007</v>
      </c>
      <c r="I115" s="70">
        <v>157475605.49245</v>
      </c>
      <c r="J115" s="71">
        <v>122975254.61938001</v>
      </c>
      <c r="K115" s="71">
        <v>14825068.350180002</v>
      </c>
      <c r="L115" s="49"/>
    </row>
    <row r="116" spans="1:12" x14ac:dyDescent="0.25">
      <c r="A116" s="54"/>
      <c r="B116" s="55"/>
      <c r="C116" s="95">
        <v>42401</v>
      </c>
      <c r="D116" s="63">
        <v>44904961.572242513</v>
      </c>
      <c r="E116" s="63">
        <v>13948131</v>
      </c>
      <c r="F116" s="63">
        <v>526504</v>
      </c>
      <c r="G116" s="62">
        <f t="shared" ref="G116:G117" si="2">+D116+E116+F116</f>
        <v>59379596.572242513</v>
      </c>
      <c r="H116" s="62">
        <v>47744020.67842</v>
      </c>
      <c r="I116" s="62">
        <v>163541609.01757997</v>
      </c>
      <c r="J116" s="72">
        <v>126254546.72297999</v>
      </c>
      <c r="K116" s="72">
        <v>14915465.741360001</v>
      </c>
      <c r="L116" s="49"/>
    </row>
    <row r="117" spans="1:12" x14ac:dyDescent="0.25">
      <c r="A117" s="54"/>
      <c r="B117" s="55"/>
      <c r="C117" s="95">
        <v>42430</v>
      </c>
      <c r="D117" s="63">
        <v>44921377.269823954</v>
      </c>
      <c r="E117" s="63">
        <v>14526538</v>
      </c>
      <c r="F117" s="63">
        <v>551021</v>
      </c>
      <c r="G117" s="62">
        <f t="shared" si="2"/>
        <v>59998936.269823954</v>
      </c>
      <c r="H117" s="62">
        <v>46707243.646420009</v>
      </c>
      <c r="I117" s="62">
        <v>162117145.79344001</v>
      </c>
      <c r="J117" s="72">
        <v>131244339.22280002</v>
      </c>
      <c r="K117" s="72">
        <v>15223556.25171</v>
      </c>
      <c r="L117" s="49"/>
    </row>
    <row r="118" spans="1:12" x14ac:dyDescent="0.25">
      <c r="A118" s="54"/>
      <c r="B118" s="55"/>
      <c r="C118" s="95">
        <v>42461</v>
      </c>
      <c r="D118" s="63">
        <v>45667420</v>
      </c>
      <c r="E118" s="63">
        <v>14828090</v>
      </c>
      <c r="F118" s="63">
        <v>550022</v>
      </c>
      <c r="G118" s="62">
        <f>+D118+E118+F118</f>
        <v>61045532</v>
      </c>
      <c r="H118" s="62">
        <v>45621999.683059998</v>
      </c>
      <c r="I118" s="62">
        <v>159833273.33129001</v>
      </c>
      <c r="J118" s="72">
        <v>135771123.4998</v>
      </c>
      <c r="K118" s="72">
        <v>15263360.655259997</v>
      </c>
      <c r="L118" s="49"/>
    </row>
    <row r="119" spans="1:12" x14ac:dyDescent="0.25">
      <c r="A119" s="54"/>
      <c r="B119" s="55"/>
      <c r="C119" s="95">
        <v>42491</v>
      </c>
      <c r="D119" s="63">
        <v>46726726.616951823</v>
      </c>
      <c r="E119" s="63">
        <v>15560816</v>
      </c>
      <c r="F119" s="63">
        <v>551107</v>
      </c>
      <c r="G119" s="62">
        <f t="shared" ref="G119:G123" si="3">+D119+E119+F119</f>
        <v>62838649.616951823</v>
      </c>
      <c r="H119" s="62">
        <v>43514447.943619996</v>
      </c>
      <c r="I119" s="62">
        <v>156878031.23886999</v>
      </c>
      <c r="J119" s="72">
        <v>140527045.01226002</v>
      </c>
      <c r="K119" s="72">
        <v>15313185.269960001</v>
      </c>
      <c r="L119" s="49"/>
    </row>
    <row r="120" spans="1:12" x14ac:dyDescent="0.25">
      <c r="A120" s="54"/>
      <c r="B120" s="55"/>
      <c r="C120" s="95">
        <v>42522</v>
      </c>
      <c r="D120" s="63">
        <v>45222447.608637415</v>
      </c>
      <c r="E120" s="63">
        <v>15141673</v>
      </c>
      <c r="F120" s="63">
        <v>547564</v>
      </c>
      <c r="G120" s="62">
        <f>+D120+E120+F120</f>
        <v>60911684.608637415</v>
      </c>
      <c r="H120" s="62">
        <v>42434113.351970002</v>
      </c>
      <c r="I120" s="62">
        <v>156521975.20185998</v>
      </c>
      <c r="J120" s="72">
        <v>145130344.44464001</v>
      </c>
      <c r="K120" s="72">
        <v>15357677.843629999</v>
      </c>
      <c r="L120" s="49"/>
    </row>
    <row r="121" spans="1:12" x14ac:dyDescent="0.25">
      <c r="A121" s="54"/>
      <c r="B121" s="55"/>
      <c r="C121" s="95">
        <v>42552</v>
      </c>
      <c r="D121" s="63">
        <v>46710606.529470764</v>
      </c>
      <c r="E121" s="63">
        <v>16108722</v>
      </c>
      <c r="F121" s="63">
        <v>553440</v>
      </c>
      <c r="G121" s="62">
        <f t="shared" si="3"/>
        <v>63372768.529470764</v>
      </c>
      <c r="H121" s="62">
        <v>43891948.186669998</v>
      </c>
      <c r="I121" s="62">
        <v>154596652.03534001</v>
      </c>
      <c r="J121" s="72">
        <v>148404415.74316001</v>
      </c>
      <c r="K121" s="72">
        <v>15528129.989449995</v>
      </c>
      <c r="L121" s="49"/>
    </row>
    <row r="122" spans="1:12" x14ac:dyDescent="0.25">
      <c r="A122" s="54"/>
      <c r="B122" s="55"/>
      <c r="C122" s="95">
        <v>42583</v>
      </c>
      <c r="D122" s="63">
        <v>47512415</v>
      </c>
      <c r="E122" s="63">
        <v>16527322</v>
      </c>
      <c r="F122" s="63">
        <v>562941</v>
      </c>
      <c r="G122" s="62">
        <f t="shared" si="3"/>
        <v>64602678</v>
      </c>
      <c r="H122" s="62">
        <v>43890420.739720002</v>
      </c>
      <c r="I122" s="62">
        <v>153476072.00273001</v>
      </c>
      <c r="J122" s="72">
        <v>152277396.69863001</v>
      </c>
      <c r="K122" s="72">
        <v>15646521.00921</v>
      </c>
      <c r="L122" s="49"/>
    </row>
    <row r="123" spans="1:12" x14ac:dyDescent="0.25">
      <c r="A123" s="54"/>
      <c r="B123" s="55"/>
      <c r="C123" s="95">
        <v>42614</v>
      </c>
      <c r="D123" s="63">
        <v>47102022.877287112</v>
      </c>
      <c r="E123" s="63">
        <v>16559309</v>
      </c>
      <c r="F123" s="63">
        <v>549077</v>
      </c>
      <c r="G123" s="62">
        <f t="shared" si="3"/>
        <v>64210408.877287112</v>
      </c>
      <c r="H123" s="62">
        <v>41863341.532080002</v>
      </c>
      <c r="I123" s="62">
        <v>150778144.58590999</v>
      </c>
      <c r="J123" s="72">
        <v>154187082.64664</v>
      </c>
      <c r="K123" s="72">
        <v>15773427.906330002</v>
      </c>
      <c r="L123" s="49"/>
    </row>
    <row r="124" spans="1:12" x14ac:dyDescent="0.25">
      <c r="A124" s="54"/>
      <c r="B124" s="55"/>
      <c r="C124" s="95">
        <v>42644</v>
      </c>
      <c r="D124" s="63">
        <v>47168514.542438351</v>
      </c>
      <c r="E124" s="63">
        <v>17435641</v>
      </c>
      <c r="F124" s="63">
        <v>460432</v>
      </c>
      <c r="G124" s="62">
        <f t="shared" ref="G124:G127" si="4">+D124+E124+F124</f>
        <v>65064587.542438351</v>
      </c>
      <c r="H124" s="62">
        <v>44505224.349150002</v>
      </c>
      <c r="I124" s="62">
        <v>150721044.64984</v>
      </c>
      <c r="J124" s="72">
        <v>153731885.97364002</v>
      </c>
      <c r="K124" s="72">
        <v>15947295.96675</v>
      </c>
      <c r="L124" s="60"/>
    </row>
    <row r="125" spans="1:12" x14ac:dyDescent="0.25">
      <c r="A125" s="54"/>
      <c r="B125" s="55"/>
      <c r="C125" s="95">
        <v>42675</v>
      </c>
      <c r="D125" s="63">
        <v>47718064</v>
      </c>
      <c r="E125" s="63">
        <v>17243897</v>
      </c>
      <c r="F125" s="63">
        <v>464614</v>
      </c>
      <c r="G125" s="62">
        <f t="shared" si="4"/>
        <v>65426575</v>
      </c>
      <c r="H125" s="62">
        <v>43803723.47112</v>
      </c>
      <c r="I125" s="62">
        <v>160646159.22107002</v>
      </c>
      <c r="J125" s="72">
        <v>150647315.5388</v>
      </c>
      <c r="K125" s="72">
        <v>16070122.224579999</v>
      </c>
      <c r="L125" s="60"/>
    </row>
    <row r="126" spans="1:12" ht="16.2" thickBot="1" x14ac:dyDescent="0.3">
      <c r="A126" s="54"/>
      <c r="B126" s="55"/>
      <c r="C126" s="97">
        <v>42705</v>
      </c>
      <c r="D126" s="73">
        <v>50077108.765394174</v>
      </c>
      <c r="E126" s="73">
        <v>17024827</v>
      </c>
      <c r="F126" s="73">
        <v>481553</v>
      </c>
      <c r="G126" s="74">
        <f t="shared" si="4"/>
        <v>67583488.765394181</v>
      </c>
      <c r="H126" s="74">
        <v>46616292.020629995</v>
      </c>
      <c r="I126" s="74">
        <v>155649773.74535999</v>
      </c>
      <c r="J126" s="75">
        <v>150549237.16973999</v>
      </c>
      <c r="K126" s="75">
        <v>16686648.638700003</v>
      </c>
      <c r="L126" s="49"/>
    </row>
    <row r="127" spans="1:12" x14ac:dyDescent="0.25">
      <c r="A127" s="54"/>
      <c r="B127" s="55"/>
      <c r="C127" s="94">
        <v>42736</v>
      </c>
      <c r="D127" s="69">
        <v>54368178.505069129</v>
      </c>
      <c r="E127" s="69">
        <v>18181608</v>
      </c>
      <c r="F127" s="69">
        <v>222152</v>
      </c>
      <c r="G127" s="70">
        <f t="shared" si="4"/>
        <v>72771938.505069137</v>
      </c>
      <c r="H127" s="70">
        <v>44442010.194199994</v>
      </c>
      <c r="I127" s="70">
        <v>155244726.49646997</v>
      </c>
      <c r="J127" s="71">
        <v>153886811.68832999</v>
      </c>
      <c r="K127" s="71">
        <v>16818695.993130002</v>
      </c>
      <c r="L127" s="49"/>
    </row>
    <row r="128" spans="1:12" x14ac:dyDescent="0.25">
      <c r="B128" s="58"/>
      <c r="C128" s="95">
        <v>42767</v>
      </c>
      <c r="D128" s="63">
        <v>55762190.180574939</v>
      </c>
      <c r="E128" s="63">
        <v>18776174.17726209</v>
      </c>
      <c r="F128" s="63">
        <v>579714.85004068003</v>
      </c>
      <c r="G128" s="62">
        <f t="shared" ref="G128" si="5">+D128+E128+F128</f>
        <v>75118079.207877696</v>
      </c>
      <c r="H128" s="62">
        <v>47657415.776929997</v>
      </c>
      <c r="I128" s="62">
        <v>158251548.56944001</v>
      </c>
      <c r="J128" s="72">
        <v>155310289.14979002</v>
      </c>
      <c r="K128" s="72">
        <v>16972857.27691</v>
      </c>
      <c r="L128" s="49"/>
    </row>
    <row r="129" spans="2:12" x14ac:dyDescent="0.25">
      <c r="B129" s="58"/>
      <c r="C129" s="95">
        <v>42795</v>
      </c>
      <c r="D129" s="63">
        <v>57747289.048564002</v>
      </c>
      <c r="E129" s="63">
        <v>19241862.356941242</v>
      </c>
      <c r="F129" s="63">
        <v>655367.90223308001</v>
      </c>
      <c r="G129" s="62">
        <f t="shared" ref="G129:G130" si="6">+D129+E129+F129</f>
        <v>77644519.307738319</v>
      </c>
      <c r="H129" s="62">
        <v>44697365.00226</v>
      </c>
      <c r="I129" s="62">
        <v>156647290.93734998</v>
      </c>
      <c r="J129" s="72">
        <v>158821173.03136</v>
      </c>
      <c r="K129" s="72">
        <v>17322864.933010001</v>
      </c>
      <c r="L129" s="49"/>
    </row>
    <row r="130" spans="2:12" x14ac:dyDescent="0.25">
      <c r="B130" s="58"/>
      <c r="C130" s="95">
        <v>42826</v>
      </c>
      <c r="D130" s="63">
        <v>58164520</v>
      </c>
      <c r="E130" s="63">
        <v>20227683</v>
      </c>
      <c r="F130" s="63">
        <v>641508</v>
      </c>
      <c r="G130" s="62">
        <f t="shared" si="6"/>
        <v>79033711</v>
      </c>
      <c r="H130" s="62">
        <v>43616908.454980001</v>
      </c>
      <c r="I130" s="62">
        <v>159780567.33045</v>
      </c>
      <c r="J130" s="72">
        <v>159434119.36924002</v>
      </c>
      <c r="K130" s="72">
        <v>17610744.227840006</v>
      </c>
      <c r="L130" s="49"/>
    </row>
    <row r="131" spans="2:12" x14ac:dyDescent="0.25">
      <c r="B131" s="58"/>
      <c r="C131" s="95">
        <v>42856</v>
      </c>
      <c r="D131" s="63">
        <v>59841564</v>
      </c>
      <c r="E131" s="63">
        <v>21050779</v>
      </c>
      <c r="F131" s="63">
        <v>628347</v>
      </c>
      <c r="G131" s="62">
        <f t="shared" ref="G131" si="7">+D131+E131+F131</f>
        <v>81520690</v>
      </c>
      <c r="H131" s="62">
        <v>42239864.756980002</v>
      </c>
      <c r="I131" s="62">
        <v>158115214.36444998</v>
      </c>
      <c r="J131" s="72">
        <v>161414965.03965998</v>
      </c>
      <c r="K131" s="72">
        <v>17897354.211150002</v>
      </c>
      <c r="L131" s="49"/>
    </row>
    <row r="132" spans="2:12" x14ac:dyDescent="0.25">
      <c r="B132" s="58"/>
      <c r="C132" s="95">
        <v>42887</v>
      </c>
      <c r="D132" s="63">
        <v>60786454.011838906</v>
      </c>
      <c r="E132" s="63">
        <v>21451129.06183172</v>
      </c>
      <c r="F132" s="63">
        <v>628314.62599046004</v>
      </c>
      <c r="G132" s="62">
        <f t="shared" ref="G132:G135" si="8">+D132+E132+F132</f>
        <v>82865897.699661091</v>
      </c>
      <c r="H132" s="62">
        <v>43810127.153870001</v>
      </c>
      <c r="I132" s="62">
        <v>161349013.03947002</v>
      </c>
      <c r="J132" s="72">
        <v>160671195.13117999</v>
      </c>
      <c r="K132" s="72">
        <v>18136078.112750001</v>
      </c>
      <c r="L132" s="49"/>
    </row>
    <row r="133" spans="2:12" x14ac:dyDescent="0.25">
      <c r="B133" s="58"/>
      <c r="C133" s="95">
        <v>42917</v>
      </c>
      <c r="D133" s="63">
        <v>60816180.783162005</v>
      </c>
      <c r="E133" s="63">
        <v>24476364.089020506</v>
      </c>
      <c r="F133" s="63">
        <v>632988.55576726003</v>
      </c>
      <c r="G133" s="62">
        <f t="shared" si="8"/>
        <v>85925533.427949771</v>
      </c>
      <c r="H133" s="62">
        <v>44691718.554109998</v>
      </c>
      <c r="I133" s="62">
        <v>163885549.64399001</v>
      </c>
      <c r="J133" s="72">
        <v>159803990.50724</v>
      </c>
      <c r="K133" s="72">
        <v>18261453.111999996</v>
      </c>
      <c r="L133" s="49"/>
    </row>
    <row r="134" spans="2:12" x14ac:dyDescent="0.25">
      <c r="B134" s="58"/>
      <c r="C134" s="95">
        <v>42948</v>
      </c>
      <c r="D134" s="63">
        <v>60902525</v>
      </c>
      <c r="E134" s="63">
        <v>24058592</v>
      </c>
      <c r="F134" s="63">
        <v>631625</v>
      </c>
      <c r="G134" s="62">
        <f t="shared" si="8"/>
        <v>85592742</v>
      </c>
      <c r="H134" s="62">
        <f>44054.66081376*1000</f>
        <v>44054660.813759997</v>
      </c>
      <c r="I134" s="62">
        <f>159638*1000</f>
        <v>159638000</v>
      </c>
      <c r="J134" s="72">
        <f>160059*1000</f>
        <v>160059000</v>
      </c>
      <c r="K134" s="72">
        <v>18386706.881280001</v>
      </c>
      <c r="L134" s="49"/>
    </row>
    <row r="135" spans="2:12" x14ac:dyDescent="0.25">
      <c r="B135" s="58"/>
      <c r="C135" s="95">
        <v>42979</v>
      </c>
      <c r="D135" s="63">
        <v>61127629</v>
      </c>
      <c r="E135" s="63">
        <v>22219060</v>
      </c>
      <c r="F135" s="63">
        <v>673578</v>
      </c>
      <c r="G135" s="62">
        <f t="shared" si="8"/>
        <v>84020267</v>
      </c>
      <c r="H135" s="62">
        <f>43330.05400818*1000</f>
        <v>43330054.00818</v>
      </c>
      <c r="I135" s="62">
        <f>159527.5282002*1000</f>
        <v>159527528.20019999</v>
      </c>
      <c r="J135" s="72">
        <f>161996.65134814*1000</f>
        <v>161996651.34814</v>
      </c>
      <c r="K135" s="72">
        <v>18508890.926700007</v>
      </c>
      <c r="L135" s="49"/>
    </row>
    <row r="136" spans="2:12" x14ac:dyDescent="0.25">
      <c r="B136" s="58"/>
      <c r="C136" s="95">
        <v>43009</v>
      </c>
      <c r="D136" s="63">
        <v>63105115.682760917</v>
      </c>
      <c r="E136" s="63">
        <v>23122990</v>
      </c>
      <c r="F136" s="63">
        <v>561905</v>
      </c>
      <c r="G136" s="62">
        <f t="shared" ref="G136:G137" si="9">+D136+E136+F136</f>
        <v>86790010.682760924</v>
      </c>
      <c r="H136" s="62">
        <f>44789.02867289*1000</f>
        <v>44789028.67289</v>
      </c>
      <c r="I136" s="62">
        <f>161040.01838582*1000</f>
        <v>161040018.38582</v>
      </c>
      <c r="J136" s="72">
        <f>161758.05327434*1000</f>
        <v>161758053.27434</v>
      </c>
      <c r="K136" s="72">
        <v>18651311.321909998</v>
      </c>
      <c r="L136" s="60"/>
    </row>
    <row r="137" spans="2:12" x14ac:dyDescent="0.25">
      <c r="B137" s="58"/>
      <c r="C137" s="95">
        <v>43040</v>
      </c>
      <c r="D137" s="63">
        <v>63102535</v>
      </c>
      <c r="E137" s="63">
        <v>21640090</v>
      </c>
      <c r="F137" s="63">
        <v>566184</v>
      </c>
      <c r="G137" s="62">
        <f t="shared" si="9"/>
        <v>85308809</v>
      </c>
      <c r="H137" s="63">
        <f>48308.00356194*1000</f>
        <v>48308003.561939999</v>
      </c>
      <c r="I137" s="63">
        <f>160113.32965068*1000</f>
        <v>160113329.65068001</v>
      </c>
      <c r="J137" s="79">
        <f>161726.67316346*1000</f>
        <v>161726673.16345999</v>
      </c>
      <c r="K137" s="79">
        <v>18839024.719430003</v>
      </c>
      <c r="L137" s="60"/>
    </row>
    <row r="138" spans="2:12" ht="16.2" thickBot="1" x14ac:dyDescent="0.3">
      <c r="B138" s="58"/>
      <c r="C138" s="97">
        <v>43070</v>
      </c>
      <c r="D138" s="73">
        <v>62127325</v>
      </c>
      <c r="E138" s="73">
        <v>22603730</v>
      </c>
      <c r="F138" s="73">
        <v>875331</v>
      </c>
      <c r="G138" s="74">
        <f>+D138+E138+F138</f>
        <v>85606386</v>
      </c>
      <c r="H138" s="73">
        <f>49040.78252156*1000</f>
        <v>49040782.521560006</v>
      </c>
      <c r="I138" s="73">
        <f>168742.90248257*1000</f>
        <v>168742902.48256999</v>
      </c>
      <c r="J138" s="80">
        <f>159841.32956897*1000</f>
        <v>159841329.56896999</v>
      </c>
      <c r="K138" s="80">
        <v>19576385.715450004</v>
      </c>
      <c r="L138" s="60"/>
    </row>
    <row r="139" spans="2:12" x14ac:dyDescent="0.25">
      <c r="B139" s="58"/>
      <c r="C139" s="94">
        <v>43101</v>
      </c>
      <c r="D139" s="69">
        <v>63938242</v>
      </c>
      <c r="E139" s="69">
        <v>22648623</v>
      </c>
      <c r="F139" s="69">
        <v>879678</v>
      </c>
      <c r="G139" s="70">
        <f>+D139+E139+F139</f>
        <v>87466543</v>
      </c>
      <c r="H139" s="69">
        <f>47216.931732*1000</f>
        <v>47216931.732000001</v>
      </c>
      <c r="I139" s="69">
        <f>162781.46504876*1000</f>
        <v>162781465.04876</v>
      </c>
      <c r="J139" s="81">
        <f>162535.15778509*1000</f>
        <v>162535157.78509</v>
      </c>
      <c r="K139" s="81">
        <v>19748025.203660004</v>
      </c>
      <c r="L139" s="60"/>
    </row>
    <row r="140" spans="2:12" x14ac:dyDescent="0.25">
      <c r="B140" s="58"/>
      <c r="C140" s="95">
        <v>43132</v>
      </c>
      <c r="D140" s="63">
        <v>65357837</v>
      </c>
      <c r="E140" s="63">
        <v>22320847</v>
      </c>
      <c r="F140" s="63">
        <v>950750</v>
      </c>
      <c r="G140" s="62">
        <f>+D140+E140+F140</f>
        <v>88629434</v>
      </c>
      <c r="H140" s="63">
        <f>50174.20024124*1000</f>
        <v>50174200.241240002</v>
      </c>
      <c r="I140" s="63">
        <f>164930.80036794*1000</f>
        <v>164930800.36794001</v>
      </c>
      <c r="J140" s="79">
        <f>165943.7984812*1000</f>
        <v>165943798.48120001</v>
      </c>
      <c r="K140" s="79">
        <v>19669969.384110004</v>
      </c>
      <c r="L140" s="60"/>
    </row>
    <row r="141" spans="2:12" x14ac:dyDescent="0.25">
      <c r="B141" s="58"/>
      <c r="C141" s="98">
        <v>43160</v>
      </c>
      <c r="D141" s="52">
        <v>66580958</v>
      </c>
      <c r="E141" s="52">
        <v>22111577</v>
      </c>
      <c r="F141" s="52">
        <v>954371</v>
      </c>
      <c r="G141" s="53">
        <f>+D141+E141+F141</f>
        <v>89646906</v>
      </c>
      <c r="H141" s="52">
        <f>46064.45807857*1000</f>
        <v>46064458.078570001</v>
      </c>
      <c r="I141" s="52">
        <f>169103.16144558*1000</f>
        <v>169103161.44557998</v>
      </c>
      <c r="J141" s="82">
        <f>166672.65320291*1000</f>
        <v>166672653.20291001</v>
      </c>
      <c r="K141" s="82">
        <v>19802479.283499993</v>
      </c>
      <c r="L141" s="60"/>
    </row>
    <row r="142" spans="2:12" x14ac:dyDescent="0.25">
      <c r="B142" s="58"/>
      <c r="C142" s="95">
        <v>43191</v>
      </c>
      <c r="D142" s="52">
        <v>67605714</v>
      </c>
      <c r="E142" s="52">
        <v>22478848</v>
      </c>
      <c r="F142" s="52">
        <v>983710</v>
      </c>
      <c r="G142" s="53">
        <v>91068272</v>
      </c>
      <c r="H142" s="52">
        <v>46287698.831139997</v>
      </c>
      <c r="I142" s="52">
        <v>166258678.91869003</v>
      </c>
      <c r="J142" s="82">
        <v>169010131.16580999</v>
      </c>
      <c r="K142" s="82">
        <v>20119796.013050001</v>
      </c>
      <c r="L142" s="60"/>
    </row>
    <row r="143" spans="2:12" x14ac:dyDescent="0.25">
      <c r="B143" s="58"/>
      <c r="C143" s="95">
        <v>43221</v>
      </c>
      <c r="D143" s="52">
        <v>68783686</v>
      </c>
      <c r="E143" s="52">
        <v>22674488</v>
      </c>
      <c r="F143" s="52">
        <v>970461</v>
      </c>
      <c r="G143" s="53">
        <v>92428635</v>
      </c>
      <c r="H143" s="52">
        <v>44034361.721079998</v>
      </c>
      <c r="I143" s="52">
        <v>165106317.22332999</v>
      </c>
      <c r="J143" s="82">
        <v>170232145.25649002</v>
      </c>
      <c r="K143" s="82">
        <v>20203862.671730001</v>
      </c>
      <c r="L143" s="60"/>
    </row>
    <row r="144" spans="2:12" x14ac:dyDescent="0.25">
      <c r="B144" s="58"/>
      <c r="C144" s="98">
        <v>43252</v>
      </c>
      <c r="D144" s="52">
        <v>68179383</v>
      </c>
      <c r="E144" s="52">
        <v>23064433</v>
      </c>
      <c r="F144" s="52">
        <v>977571</v>
      </c>
      <c r="G144" s="53">
        <v>92221387</v>
      </c>
      <c r="H144" s="52">
        <v>45282598.337549999</v>
      </c>
      <c r="I144" s="52">
        <v>167988914.57272002</v>
      </c>
      <c r="J144" s="82">
        <v>168605713.63454002</v>
      </c>
      <c r="K144" s="82">
        <v>20307291.935660001</v>
      </c>
      <c r="L144" s="60"/>
    </row>
    <row r="145" spans="2:12" x14ac:dyDescent="0.25">
      <c r="B145" s="58"/>
      <c r="C145" s="98">
        <v>43282</v>
      </c>
      <c r="D145" s="52">
        <v>67891332.876322985</v>
      </c>
      <c r="E145" s="52">
        <v>23695065</v>
      </c>
      <c r="F145" s="52">
        <v>981550</v>
      </c>
      <c r="G145" s="53">
        <v>92567947.876322985</v>
      </c>
      <c r="H145" s="52">
        <v>48090725.790750004</v>
      </c>
      <c r="I145" s="52">
        <v>171789954.91642001</v>
      </c>
      <c r="J145" s="82">
        <v>167623407.94634002</v>
      </c>
      <c r="K145" s="82">
        <v>20321726.758350004</v>
      </c>
      <c r="L145" s="60"/>
    </row>
    <row r="146" spans="2:12" x14ac:dyDescent="0.25">
      <c r="B146" s="58"/>
      <c r="C146" s="99">
        <v>43313</v>
      </c>
      <c r="D146" s="86">
        <v>69290394.915818334</v>
      </c>
      <c r="E146" s="86">
        <v>25889867</v>
      </c>
      <c r="F146" s="86">
        <v>916282</v>
      </c>
      <c r="G146" s="87">
        <v>96096543.915818334</v>
      </c>
      <c r="H146" s="86">
        <v>46892865.730979994</v>
      </c>
      <c r="I146" s="86">
        <v>173528210.84688002</v>
      </c>
      <c r="J146" s="88">
        <v>167494515.74361002</v>
      </c>
      <c r="K146" s="88">
        <v>20496962.068279997</v>
      </c>
      <c r="L146" s="60"/>
    </row>
    <row r="147" spans="2:12" x14ac:dyDescent="0.25">
      <c r="B147" s="58"/>
      <c r="C147" s="99">
        <v>43344</v>
      </c>
      <c r="D147" s="86">
        <v>69468408</v>
      </c>
      <c r="E147" s="86">
        <v>24695139</v>
      </c>
      <c r="F147" s="86">
        <v>918203</v>
      </c>
      <c r="G147" s="87">
        <v>95081750</v>
      </c>
      <c r="H147" s="86">
        <v>46545235.243130006</v>
      </c>
      <c r="I147" s="86">
        <v>169253761.11145002</v>
      </c>
      <c r="J147" s="88">
        <v>167650153.72239</v>
      </c>
      <c r="K147" s="88">
        <v>20484787.244889993</v>
      </c>
      <c r="L147" s="60"/>
    </row>
    <row r="148" spans="2:12" x14ac:dyDescent="0.25">
      <c r="B148" s="58"/>
      <c r="C148" s="99">
        <v>43374</v>
      </c>
      <c r="D148" s="86">
        <v>70752372.544727191</v>
      </c>
      <c r="E148" s="86">
        <v>25303024</v>
      </c>
      <c r="F148" s="86">
        <v>923856</v>
      </c>
      <c r="G148" s="87">
        <v>96979252.544727191</v>
      </c>
      <c r="H148" s="86">
        <v>45619808.862029999</v>
      </c>
      <c r="I148" s="86">
        <v>173540048.10857999</v>
      </c>
      <c r="J148" s="88">
        <v>167193109.49739999</v>
      </c>
      <c r="K148" s="88">
        <v>20349410.389619999</v>
      </c>
      <c r="L148" s="60"/>
    </row>
    <row r="149" spans="2:12" x14ac:dyDescent="0.25">
      <c r="B149" s="58"/>
      <c r="C149" s="99">
        <v>43405</v>
      </c>
      <c r="D149" s="86">
        <v>71596777</v>
      </c>
      <c r="E149" s="86">
        <v>24525057</v>
      </c>
      <c r="F149" s="86">
        <v>936854</v>
      </c>
      <c r="G149" s="87">
        <v>97058688</v>
      </c>
      <c r="H149" s="86">
        <v>49168133.858489998</v>
      </c>
      <c r="I149" s="86">
        <v>179733646.90303999</v>
      </c>
      <c r="J149" s="88">
        <v>164906615.19434997</v>
      </c>
      <c r="K149" s="88">
        <v>20551807.323009998</v>
      </c>
      <c r="L149" s="60"/>
    </row>
    <row r="150" spans="2:12" ht="16.2" thickBot="1" x14ac:dyDescent="0.3">
      <c r="B150" s="58"/>
      <c r="C150" s="100">
        <v>43435</v>
      </c>
      <c r="D150" s="83">
        <v>71679839</v>
      </c>
      <c r="E150" s="83">
        <v>24525616</v>
      </c>
      <c r="F150" s="83">
        <v>982589</v>
      </c>
      <c r="G150" s="84">
        <v>97188044</v>
      </c>
      <c r="H150" s="83">
        <v>46701780.57903</v>
      </c>
      <c r="I150" s="83">
        <v>177202446.74423</v>
      </c>
      <c r="J150" s="85">
        <v>165546553.57243001</v>
      </c>
      <c r="K150" s="85">
        <v>21038534.051419999</v>
      </c>
      <c r="L150" s="60"/>
    </row>
    <row r="151" spans="2:12" x14ac:dyDescent="0.25">
      <c r="B151" s="58"/>
      <c r="C151" s="101">
        <v>43466</v>
      </c>
      <c r="D151" s="89">
        <v>72479982</v>
      </c>
      <c r="E151" s="89">
        <v>25224946</v>
      </c>
      <c r="F151" s="89">
        <v>913635</v>
      </c>
      <c r="G151" s="90">
        <v>98618563</v>
      </c>
      <c r="H151" s="89">
        <v>47919007.537689999</v>
      </c>
      <c r="I151" s="89">
        <v>179357673.56344998</v>
      </c>
      <c r="J151" s="91">
        <v>169137227.66249999</v>
      </c>
      <c r="K151" s="91">
        <v>21352471.028859999</v>
      </c>
      <c r="L151" s="60"/>
    </row>
    <row r="152" spans="2:12" x14ac:dyDescent="0.25">
      <c r="B152" s="58"/>
      <c r="C152" s="99">
        <v>43497</v>
      </c>
      <c r="D152" s="86">
        <v>73642869</v>
      </c>
      <c r="E152" s="86">
        <v>25291314</v>
      </c>
      <c r="F152" s="86">
        <v>915329</v>
      </c>
      <c r="G152" s="87">
        <v>99849512</v>
      </c>
      <c r="H152" s="86">
        <v>49251446.721359998</v>
      </c>
      <c r="I152" s="86">
        <v>181126226.12658</v>
      </c>
      <c r="J152" s="88">
        <v>172655618.13066998</v>
      </c>
      <c r="K152" s="88">
        <v>21509245.730710004</v>
      </c>
      <c r="L152" s="60"/>
    </row>
    <row r="153" spans="2:12" x14ac:dyDescent="0.25">
      <c r="B153" s="58"/>
      <c r="C153" s="99">
        <v>43525</v>
      </c>
      <c r="D153" s="86">
        <v>74925058</v>
      </c>
      <c r="E153" s="86">
        <v>26249781</v>
      </c>
      <c r="F153" s="86">
        <v>953344</v>
      </c>
      <c r="G153" s="87">
        <v>102128183</v>
      </c>
      <c r="H153" s="86">
        <v>49915673.748159997</v>
      </c>
      <c r="I153" s="86">
        <v>182418243.40577999</v>
      </c>
      <c r="J153" s="88">
        <v>171353531.62856999</v>
      </c>
      <c r="K153" s="88">
        <v>21952152</v>
      </c>
      <c r="L153" s="60"/>
    </row>
    <row r="154" spans="2:12" x14ac:dyDescent="0.25">
      <c r="B154" s="58"/>
      <c r="C154" s="99">
        <v>43556</v>
      </c>
      <c r="D154" s="86">
        <v>76387191</v>
      </c>
      <c r="E154" s="86">
        <v>26901659</v>
      </c>
      <c r="F154" s="86">
        <v>984140</v>
      </c>
      <c r="G154" s="87">
        <v>104272990</v>
      </c>
      <c r="H154" s="86">
        <v>50098154.108599998</v>
      </c>
      <c r="I154" s="86">
        <v>182670636.20507002</v>
      </c>
      <c r="J154" s="88">
        <v>172132365.45596999</v>
      </c>
      <c r="K154" s="88">
        <v>22277971</v>
      </c>
      <c r="L154" s="60"/>
    </row>
    <row r="155" spans="2:12" x14ac:dyDescent="0.25">
      <c r="B155" s="58"/>
      <c r="C155" s="99">
        <v>43586</v>
      </c>
      <c r="D155" s="86">
        <v>76851157.519999996</v>
      </c>
      <c r="E155" s="86">
        <v>26901659</v>
      </c>
      <c r="F155" s="86">
        <v>984140</v>
      </c>
      <c r="G155" s="87">
        <v>104736956.52</v>
      </c>
      <c r="H155" s="86">
        <v>47668839.935379997</v>
      </c>
      <c r="I155" s="86">
        <v>183449047.24583</v>
      </c>
      <c r="J155" s="88">
        <v>173388676.14746001</v>
      </c>
      <c r="K155" s="88">
        <v>22277971</v>
      </c>
      <c r="L155" s="60"/>
    </row>
    <row r="156" spans="2:12" x14ac:dyDescent="0.25">
      <c r="B156" s="58"/>
      <c r="C156" s="99">
        <v>43617</v>
      </c>
      <c r="D156" s="86">
        <v>77670420</v>
      </c>
      <c r="E156" s="86">
        <v>27188020</v>
      </c>
      <c r="F156" s="86">
        <v>990243</v>
      </c>
      <c r="G156" s="87">
        <v>105848683</v>
      </c>
      <c r="H156" s="86">
        <v>49503365.54073</v>
      </c>
      <c r="I156" s="86">
        <v>185288152.78467998</v>
      </c>
      <c r="J156" s="88">
        <v>173744511.02296001</v>
      </c>
      <c r="K156" s="88">
        <v>22897709</v>
      </c>
      <c r="L156" s="60"/>
    </row>
    <row r="157" spans="2:12" x14ac:dyDescent="0.25">
      <c r="B157" s="58"/>
      <c r="C157" s="99">
        <v>43647</v>
      </c>
      <c r="D157" s="86">
        <v>80565138.335559338</v>
      </c>
      <c r="E157" s="86">
        <v>29333372</v>
      </c>
      <c r="F157" s="86">
        <v>1008806</v>
      </c>
      <c r="G157" s="87">
        <v>110907316.33555934</v>
      </c>
      <c r="H157" s="86">
        <v>48777078.864749998</v>
      </c>
      <c r="I157" s="86">
        <v>187040794.64495999</v>
      </c>
      <c r="J157" s="88">
        <v>174724088.50397998</v>
      </c>
      <c r="K157" s="88">
        <v>23064609</v>
      </c>
      <c r="L157" s="60"/>
    </row>
    <row r="158" spans="2:12" x14ac:dyDescent="0.25">
      <c r="B158" s="58"/>
      <c r="C158" s="99">
        <v>43678</v>
      </c>
      <c r="D158" s="86">
        <v>81665926</v>
      </c>
      <c r="E158" s="86">
        <v>30619880</v>
      </c>
      <c r="F158" s="86">
        <v>1026967</v>
      </c>
      <c r="G158" s="87">
        <v>113312773</v>
      </c>
      <c r="H158" s="86">
        <v>51259181.406939998</v>
      </c>
      <c r="I158" s="86">
        <v>187718162.03941</v>
      </c>
      <c r="J158" s="88">
        <v>174863760.81952</v>
      </c>
      <c r="K158" s="88">
        <v>23392445</v>
      </c>
      <c r="L158" s="60"/>
    </row>
    <row r="159" spans="2:12" x14ac:dyDescent="0.25">
      <c r="B159" s="58"/>
      <c r="C159" s="99">
        <v>43709</v>
      </c>
      <c r="D159" s="86">
        <v>82690421</v>
      </c>
      <c r="E159" s="86">
        <v>31003788</v>
      </c>
      <c r="F159" s="86">
        <v>1024257</v>
      </c>
      <c r="G159" s="87">
        <v>114718466</v>
      </c>
      <c r="H159" s="86">
        <v>51167798.31261</v>
      </c>
      <c r="I159" s="86">
        <v>186094828.69324002</v>
      </c>
      <c r="J159" s="88">
        <v>176108385.56257999</v>
      </c>
      <c r="K159" s="88">
        <v>23715691</v>
      </c>
      <c r="L159" s="60"/>
    </row>
    <row r="160" spans="2:12" x14ac:dyDescent="0.25">
      <c r="B160" s="58"/>
      <c r="C160" s="99">
        <v>43739</v>
      </c>
      <c r="D160" s="86">
        <v>82266738</v>
      </c>
      <c r="E160" s="86">
        <v>30781025</v>
      </c>
      <c r="F160" s="86">
        <v>1039920</v>
      </c>
      <c r="G160" s="87">
        <v>114087683</v>
      </c>
      <c r="H160" s="86">
        <v>48995503.075999998</v>
      </c>
      <c r="I160" s="86">
        <v>189857556.14085001</v>
      </c>
      <c r="J160" s="88">
        <v>175798830.41843998</v>
      </c>
      <c r="K160" s="88">
        <v>24030558</v>
      </c>
      <c r="L160" s="60"/>
    </row>
    <row r="161" spans="2:12" x14ac:dyDescent="0.25">
      <c r="B161" s="58"/>
      <c r="C161" s="99">
        <v>43770</v>
      </c>
      <c r="D161" s="86">
        <v>80353973</v>
      </c>
      <c r="E161" s="86">
        <v>30911689</v>
      </c>
      <c r="F161" s="86">
        <v>1047092</v>
      </c>
      <c r="G161" s="87">
        <v>112312754</v>
      </c>
      <c r="H161" s="86">
        <v>54284893.549209997</v>
      </c>
      <c r="I161" s="86">
        <v>200422018.16260001</v>
      </c>
      <c r="J161" s="88">
        <v>171857691.00569001</v>
      </c>
      <c r="K161" s="88">
        <v>24244735</v>
      </c>
      <c r="L161" s="60"/>
    </row>
    <row r="162" spans="2:12" ht="16.2" thickBot="1" x14ac:dyDescent="0.3">
      <c r="B162" s="58"/>
      <c r="C162" s="100">
        <v>43800</v>
      </c>
      <c r="D162" s="83">
        <v>82151903.071131676</v>
      </c>
      <c r="E162" s="83">
        <v>30911689</v>
      </c>
      <c r="F162" s="83">
        <v>1047092</v>
      </c>
      <c r="G162" s="84">
        <v>114110684.07113168</v>
      </c>
      <c r="H162" s="83">
        <v>52830252.440080002</v>
      </c>
      <c r="I162" s="83">
        <v>199894729.52733999</v>
      </c>
      <c r="J162" s="85">
        <v>171064162.48495001</v>
      </c>
      <c r="K162" s="85">
        <v>24244735</v>
      </c>
      <c r="L162" s="60"/>
    </row>
    <row r="163" spans="2:12" x14ac:dyDescent="0.25">
      <c r="B163" s="58"/>
      <c r="C163" s="102">
        <v>43831</v>
      </c>
      <c r="D163" s="103">
        <v>82805198</v>
      </c>
      <c r="E163" s="103">
        <v>32656201</v>
      </c>
      <c r="F163" s="103">
        <v>1074419</v>
      </c>
      <c r="G163" s="104">
        <v>116535818</v>
      </c>
      <c r="H163" s="103">
        <v>49409711.465510003</v>
      </c>
      <c r="I163" s="103">
        <v>196356438.80667999</v>
      </c>
      <c r="J163" s="105">
        <v>176524939.06018001</v>
      </c>
      <c r="K163" s="105">
        <v>25050286</v>
      </c>
      <c r="L163" s="60"/>
    </row>
    <row r="164" spans="2:12" x14ac:dyDescent="0.25">
      <c r="B164" s="58"/>
      <c r="C164" s="99">
        <v>43862</v>
      </c>
      <c r="D164" s="86">
        <v>85032535</v>
      </c>
      <c r="E164" s="86">
        <v>33436183</v>
      </c>
      <c r="F164" s="86">
        <v>1114435</v>
      </c>
      <c r="G164" s="87">
        <v>119583153</v>
      </c>
      <c r="H164" s="86">
        <v>51895139.316870004</v>
      </c>
      <c r="I164" s="86">
        <v>199894729.52733999</v>
      </c>
      <c r="J164" s="88">
        <v>178952079.98909</v>
      </c>
      <c r="K164" s="88">
        <v>25329244</v>
      </c>
      <c r="L164" s="60"/>
    </row>
    <row r="165" spans="2:12" x14ac:dyDescent="0.25">
      <c r="B165" s="58"/>
      <c r="C165" s="99">
        <v>43891</v>
      </c>
      <c r="D165" s="86">
        <v>66653380</v>
      </c>
      <c r="E165" s="86">
        <v>27922541</v>
      </c>
      <c r="F165" s="86">
        <v>1119686</v>
      </c>
      <c r="G165" s="87">
        <v>95695607</v>
      </c>
      <c r="H165" s="86">
        <v>66994716.31391</v>
      </c>
      <c r="I165" s="86">
        <v>216350021.86380002</v>
      </c>
      <c r="J165" s="88">
        <v>177306532.24614999</v>
      </c>
      <c r="K165" s="88">
        <v>24258651</v>
      </c>
      <c r="L165" s="60"/>
    </row>
    <row r="166" spans="2:12" x14ac:dyDescent="0.25">
      <c r="B166" s="58"/>
      <c r="C166" s="99">
        <v>43922</v>
      </c>
      <c r="D166" s="86">
        <v>68067849</v>
      </c>
      <c r="E166" s="86">
        <v>28967912</v>
      </c>
      <c r="F166" s="86">
        <v>1128656</v>
      </c>
      <c r="G166" s="87">
        <v>98164417</v>
      </c>
      <c r="H166" s="86">
        <v>64826202.46057</v>
      </c>
      <c r="I166" s="86">
        <v>230976315.94701999</v>
      </c>
      <c r="J166" s="88">
        <v>176509180.86528999</v>
      </c>
      <c r="K166" s="88">
        <v>24675238</v>
      </c>
      <c r="L166" s="60"/>
    </row>
    <row r="167" spans="2:12" x14ac:dyDescent="0.25">
      <c r="B167" s="58"/>
      <c r="C167" s="99">
        <v>43952</v>
      </c>
      <c r="D167" s="86">
        <f>59572352+17204172</f>
        <v>76776524</v>
      </c>
      <c r="E167" s="86">
        <f>26417046+4882767</f>
        <v>31299813</v>
      </c>
      <c r="F167" s="86">
        <f>219523+894663</f>
        <v>1114186</v>
      </c>
      <c r="G167" s="87">
        <f>+SUM(D167:F167)</f>
        <v>109190523</v>
      </c>
      <c r="H167" s="86">
        <v>61861996.807209998</v>
      </c>
      <c r="I167" s="86">
        <v>233257059.36404002</v>
      </c>
      <c r="J167" s="88">
        <v>177928893.45256999</v>
      </c>
      <c r="K167" s="88">
        <f>19265650+3295286+290954</f>
        <v>22851890</v>
      </c>
      <c r="L167" s="60"/>
    </row>
    <row r="168" spans="2:12" x14ac:dyDescent="0.25">
      <c r="B168" s="58"/>
      <c r="C168" s="99">
        <v>43983</v>
      </c>
      <c r="D168" s="86">
        <v>79968756.494832471</v>
      </c>
      <c r="E168" s="86">
        <v>31299813</v>
      </c>
      <c r="F168" s="86">
        <v>1114186</v>
      </c>
      <c r="G168" s="87">
        <v>112382755.49483247</v>
      </c>
      <c r="H168" s="86">
        <v>64007790.447790004</v>
      </c>
      <c r="I168" s="86">
        <v>233812487.65959001</v>
      </c>
      <c r="J168" s="88">
        <v>179459613.80721</v>
      </c>
      <c r="K168" s="88">
        <v>22959453</v>
      </c>
      <c r="L168" s="60"/>
    </row>
    <row r="169" spans="2:12" x14ac:dyDescent="0.25">
      <c r="B169" s="58"/>
      <c r="C169" s="99">
        <v>44013</v>
      </c>
      <c r="D169" s="86">
        <v>86857765.405627698</v>
      </c>
      <c r="E169" s="86">
        <v>32706648</v>
      </c>
      <c r="F169" s="86">
        <v>1117287</v>
      </c>
      <c r="G169" s="87">
        <v>120681700.4056277</v>
      </c>
      <c r="H169" s="86">
        <v>62556185.128060006</v>
      </c>
      <c r="I169" s="86">
        <v>232065276.19554999</v>
      </c>
      <c r="J169" s="88">
        <v>180637653.77033001</v>
      </c>
      <c r="K169" s="88">
        <v>25855140</v>
      </c>
      <c r="L169" s="60"/>
    </row>
    <row r="170" spans="2:12" x14ac:dyDescent="0.25">
      <c r="B170" s="58"/>
      <c r="C170" s="99">
        <v>44044</v>
      </c>
      <c r="D170" s="86">
        <v>88878156</v>
      </c>
      <c r="E170" s="86">
        <v>37166859</v>
      </c>
      <c r="F170" s="86">
        <v>1101793</v>
      </c>
      <c r="G170" s="87">
        <v>124740809.28277737</v>
      </c>
      <c r="H170" s="86">
        <v>61386319.533220001</v>
      </c>
      <c r="I170" s="86">
        <v>235247476.87803</v>
      </c>
      <c r="J170" s="88">
        <v>171446008.64229</v>
      </c>
      <c r="K170" s="88">
        <v>26100716</v>
      </c>
      <c r="L170" s="60"/>
    </row>
    <row r="171" spans="2:12" x14ac:dyDescent="0.25">
      <c r="B171" s="58"/>
      <c r="C171" s="99">
        <v>44075</v>
      </c>
      <c r="D171" s="86">
        <v>91898751</v>
      </c>
      <c r="E171" s="86">
        <v>37239433</v>
      </c>
      <c r="F171" s="86">
        <v>1107266</v>
      </c>
      <c r="G171" s="87">
        <v>130245450</v>
      </c>
      <c r="H171" s="86">
        <v>58923624.37472</v>
      </c>
      <c r="I171" s="86">
        <v>235949000.32039002</v>
      </c>
      <c r="J171" s="88">
        <v>169443256.21702999</v>
      </c>
      <c r="K171" s="88">
        <v>26631590.972637638</v>
      </c>
      <c r="L171" s="60"/>
    </row>
    <row r="172" spans="2:12" x14ac:dyDescent="0.25">
      <c r="B172" s="58"/>
      <c r="C172" s="99">
        <v>44105</v>
      </c>
      <c r="D172" s="86">
        <v>91114749.242471799</v>
      </c>
      <c r="E172" s="86">
        <v>37239433</v>
      </c>
      <c r="F172" s="86">
        <v>1101793</v>
      </c>
      <c r="G172" s="87">
        <v>129455975.2424718</v>
      </c>
      <c r="H172" s="86">
        <v>61998471.520849995</v>
      </c>
      <c r="I172" s="86">
        <v>240542801.84018001</v>
      </c>
      <c r="J172" s="88">
        <v>166235916.28670001</v>
      </c>
      <c r="K172" s="88">
        <v>26793311.12301622</v>
      </c>
      <c r="L172" s="60"/>
    </row>
    <row r="173" spans="2:12" x14ac:dyDescent="0.25">
      <c r="B173" s="58"/>
      <c r="C173" s="99">
        <v>44165</v>
      </c>
      <c r="D173" s="86">
        <v>92584123</v>
      </c>
      <c r="E173" s="86">
        <v>38219130</v>
      </c>
      <c r="F173" s="86">
        <v>1131547</v>
      </c>
      <c r="G173" s="87">
        <v>131934800</v>
      </c>
      <c r="H173" s="86">
        <v>61977035</v>
      </c>
      <c r="I173" s="86">
        <v>243587611</v>
      </c>
      <c r="J173" s="88">
        <v>163166379</v>
      </c>
      <c r="K173" s="88">
        <v>27558587</v>
      </c>
      <c r="L173" s="60"/>
    </row>
    <row r="174" spans="2:12" ht="16.2" thickBot="1" x14ac:dyDescent="0.3">
      <c r="B174" s="58"/>
      <c r="C174" s="100">
        <v>44196</v>
      </c>
      <c r="D174" s="83">
        <v>95450213</v>
      </c>
      <c r="E174" s="83">
        <v>38808005</v>
      </c>
      <c r="F174" s="83">
        <v>1152271</v>
      </c>
      <c r="G174" s="84">
        <v>135410489</v>
      </c>
      <c r="H174" s="83">
        <v>66195921</v>
      </c>
      <c r="I174" s="83">
        <v>248280374</v>
      </c>
      <c r="J174" s="85">
        <v>160920686</v>
      </c>
      <c r="K174" s="85">
        <v>28795659</v>
      </c>
      <c r="L174" s="60"/>
    </row>
    <row r="175" spans="2:12" x14ac:dyDescent="0.25">
      <c r="B175" s="58"/>
      <c r="C175" s="102">
        <v>44227</v>
      </c>
      <c r="D175" s="103">
        <v>97303044.111146167</v>
      </c>
      <c r="E175" s="103">
        <v>38808005</v>
      </c>
      <c r="F175" s="103">
        <v>1152271</v>
      </c>
      <c r="G175" s="104">
        <v>137263320.11114615</v>
      </c>
      <c r="H175" s="103">
        <v>62790735.364189997</v>
      </c>
      <c r="I175" s="103">
        <v>245989536.53619999</v>
      </c>
      <c r="J175" s="105">
        <v>159757385.72170001</v>
      </c>
      <c r="K175" s="105">
        <v>28868976.481930409</v>
      </c>
      <c r="L175" s="60"/>
    </row>
    <row r="176" spans="2:12" x14ac:dyDescent="0.25">
      <c r="B176" s="58"/>
      <c r="C176" s="99">
        <v>44255</v>
      </c>
      <c r="D176" s="86">
        <v>97280981</v>
      </c>
      <c r="E176" s="86">
        <v>38742515</v>
      </c>
      <c r="F176" s="86">
        <v>1149215</v>
      </c>
      <c r="G176" s="87">
        <v>137172711</v>
      </c>
      <c r="H176" s="86">
        <v>67260668</v>
      </c>
      <c r="I176" s="86">
        <v>247634786</v>
      </c>
      <c r="J176" s="88">
        <v>159332986</v>
      </c>
      <c r="K176" s="88">
        <v>29029138</v>
      </c>
      <c r="L176" s="60"/>
    </row>
    <row r="177" spans="2:12" x14ac:dyDescent="0.25">
      <c r="B177" s="58"/>
      <c r="C177" s="99">
        <v>44286</v>
      </c>
      <c r="D177" s="86">
        <v>89451793</v>
      </c>
      <c r="E177" s="86">
        <v>38742515</v>
      </c>
      <c r="F177" s="86">
        <v>1149215</v>
      </c>
      <c r="G177" s="87">
        <v>129343523</v>
      </c>
      <c r="H177" s="86">
        <v>69877997</v>
      </c>
      <c r="I177" s="86">
        <v>253972084</v>
      </c>
      <c r="J177" s="88">
        <v>156181634</v>
      </c>
      <c r="K177" s="88">
        <v>28246344</v>
      </c>
      <c r="L177" s="60"/>
    </row>
    <row r="178" spans="2:12" x14ac:dyDescent="0.25">
      <c r="B178" s="58"/>
      <c r="C178" s="99">
        <v>44316</v>
      </c>
      <c r="D178" s="86">
        <v>90366068</v>
      </c>
      <c r="E178" s="86">
        <v>36553166</v>
      </c>
      <c r="F178" s="86">
        <v>1141902</v>
      </c>
      <c r="G178" s="87">
        <v>128061136</v>
      </c>
      <c r="H178" s="86">
        <v>68532109.608449996</v>
      </c>
      <c r="I178" s="86">
        <v>258528935.70299</v>
      </c>
      <c r="J178" s="88">
        <v>155233285.59253001</v>
      </c>
      <c r="K178" s="88">
        <v>28242671</v>
      </c>
      <c r="L178" s="60"/>
    </row>
    <row r="179" spans="2:12" x14ac:dyDescent="0.25">
      <c r="B179" s="58"/>
      <c r="C179" s="99">
        <v>44347</v>
      </c>
      <c r="D179" s="86">
        <v>83352812</v>
      </c>
      <c r="E179" s="86">
        <v>33757308</v>
      </c>
      <c r="F179" s="86">
        <v>1148056</v>
      </c>
      <c r="G179" s="87">
        <v>118258176</v>
      </c>
      <c r="H179" s="86">
        <v>72481341.732470006</v>
      </c>
      <c r="I179" s="86">
        <v>256045714.50542</v>
      </c>
      <c r="J179" s="88">
        <v>153626033.37546998</v>
      </c>
      <c r="K179" s="88">
        <v>28315857</v>
      </c>
      <c r="L179" s="60"/>
    </row>
    <row r="180" spans="2:12" x14ac:dyDescent="0.25">
      <c r="B180" s="58"/>
      <c r="C180" s="99">
        <v>44377</v>
      </c>
      <c r="D180" s="86">
        <v>85230784</v>
      </c>
      <c r="E180" s="86">
        <v>34621740</v>
      </c>
      <c r="F180" s="86">
        <v>1164025</v>
      </c>
      <c r="G180" s="87">
        <v>121016549</v>
      </c>
      <c r="H180" s="86">
        <v>70538750</v>
      </c>
      <c r="I180" s="86">
        <v>263747857</v>
      </c>
      <c r="J180" s="88">
        <v>155424594</v>
      </c>
      <c r="K180" s="88">
        <v>29274181</v>
      </c>
      <c r="L180" s="60"/>
    </row>
    <row r="181" spans="2:12" x14ac:dyDescent="0.25">
      <c r="B181" s="58"/>
      <c r="C181" s="99">
        <v>44408</v>
      </c>
      <c r="D181" s="86">
        <v>87390617</v>
      </c>
      <c r="E181" s="86">
        <v>35325466</v>
      </c>
      <c r="F181" s="86">
        <v>1195078</v>
      </c>
      <c r="G181" s="87">
        <v>123911161</v>
      </c>
      <c r="H181" s="86">
        <v>71088631</v>
      </c>
      <c r="I181" s="86">
        <v>269779754</v>
      </c>
      <c r="J181" s="88">
        <v>154847922</v>
      </c>
      <c r="K181" s="88">
        <v>28248227</v>
      </c>
      <c r="L181" s="60"/>
    </row>
    <row r="182" spans="2:12" x14ac:dyDescent="0.25">
      <c r="B182" s="58"/>
      <c r="C182" s="99">
        <v>44439</v>
      </c>
      <c r="D182" s="86">
        <v>91055774</v>
      </c>
      <c r="E182" s="86">
        <v>36039799</v>
      </c>
      <c r="F182" s="86">
        <v>1206057</v>
      </c>
      <c r="G182" s="87">
        <v>128301630</v>
      </c>
      <c r="H182" s="86">
        <v>75317587</v>
      </c>
      <c r="I182" s="86">
        <v>266382741</v>
      </c>
      <c r="J182" s="88">
        <v>155147356</v>
      </c>
      <c r="K182" s="88">
        <v>28354367.423999999</v>
      </c>
      <c r="L182" s="60"/>
    </row>
    <row r="183" spans="2:12" x14ac:dyDescent="0.25">
      <c r="B183" s="58"/>
      <c r="C183" s="99">
        <v>44469</v>
      </c>
      <c r="D183" s="86">
        <v>88575238</v>
      </c>
      <c r="E183" s="86">
        <v>36059285</v>
      </c>
      <c r="F183" s="86">
        <v>1190377</v>
      </c>
      <c r="G183" s="87">
        <v>125824900</v>
      </c>
      <c r="H183" s="86">
        <v>72052801.929969996</v>
      </c>
      <c r="I183" s="86">
        <v>265340930.65296003</v>
      </c>
      <c r="J183" s="88">
        <v>153619575.1151</v>
      </c>
      <c r="K183" s="88">
        <v>27920313</v>
      </c>
      <c r="L183" s="60"/>
    </row>
    <row r="184" spans="2:12" x14ac:dyDescent="0.25">
      <c r="B184" s="58"/>
      <c r="C184" s="99">
        <v>44500</v>
      </c>
      <c r="D184" s="86">
        <v>85601206</v>
      </c>
      <c r="E184" s="86">
        <v>36059285</v>
      </c>
      <c r="F184" s="86">
        <v>1190377</v>
      </c>
      <c r="G184" s="87">
        <v>122850868</v>
      </c>
      <c r="H184" s="86">
        <v>75850685.515770003</v>
      </c>
      <c r="I184" s="86">
        <v>274603529.33914</v>
      </c>
      <c r="J184" s="88">
        <v>152164828.52706</v>
      </c>
      <c r="K184" s="88">
        <v>28391884.423999999</v>
      </c>
      <c r="L184" s="60"/>
    </row>
    <row r="185" spans="2:12" x14ac:dyDescent="0.25">
      <c r="B185" s="58"/>
      <c r="C185" s="99">
        <v>44530</v>
      </c>
      <c r="D185" s="86">
        <v>81527296</v>
      </c>
      <c r="E185" s="86">
        <v>34713637</v>
      </c>
      <c r="F185" s="86">
        <v>1162026</v>
      </c>
      <c r="G185" s="87">
        <v>117402959</v>
      </c>
      <c r="H185" s="86">
        <v>82927635</v>
      </c>
      <c r="I185" s="86">
        <v>278102468</v>
      </c>
      <c r="J185" s="88">
        <v>151506502</v>
      </c>
      <c r="K185" s="88">
        <v>28487277</v>
      </c>
      <c r="L185" s="60"/>
    </row>
    <row r="186" spans="2:12" ht="16.2" thickBot="1" x14ac:dyDescent="0.3">
      <c r="B186" s="58"/>
      <c r="C186" s="99">
        <v>44561</v>
      </c>
      <c r="D186" s="86">
        <v>81558130</v>
      </c>
      <c r="E186" s="86">
        <v>33123758</v>
      </c>
      <c r="F186" s="86">
        <v>1173839</v>
      </c>
      <c r="G186" s="87">
        <v>115855727</v>
      </c>
      <c r="H186" s="86">
        <v>79659726.239309996</v>
      </c>
      <c r="I186" s="86">
        <v>296468474.05326998</v>
      </c>
      <c r="J186" s="86">
        <v>152580727</v>
      </c>
      <c r="K186" s="88">
        <v>28998852.033</v>
      </c>
      <c r="L186" s="60"/>
    </row>
    <row r="187" spans="2:12" x14ac:dyDescent="0.25">
      <c r="B187" s="58"/>
      <c r="C187" s="101">
        <v>44562</v>
      </c>
      <c r="D187" s="89">
        <v>84274913</v>
      </c>
      <c r="E187" s="89">
        <v>33123758</v>
      </c>
      <c r="F187" s="89">
        <v>1173839</v>
      </c>
      <c r="G187" s="90">
        <v>118572510</v>
      </c>
      <c r="H187" s="89">
        <v>77176000</v>
      </c>
      <c r="I187" s="89">
        <v>290460000</v>
      </c>
      <c r="J187" s="89">
        <v>154786000</v>
      </c>
      <c r="K187" s="91">
        <v>28954347</v>
      </c>
      <c r="L187" s="60"/>
    </row>
    <row r="188" spans="2:12" x14ac:dyDescent="0.25">
      <c r="B188" s="58"/>
      <c r="C188" s="98">
        <v>44593</v>
      </c>
      <c r="D188" s="52">
        <v>84385617</v>
      </c>
      <c r="E188" s="52">
        <v>34154855</v>
      </c>
      <c r="F188" s="52">
        <v>1256994</v>
      </c>
      <c r="G188" s="53">
        <f t="shared" ref="G188:G223" si="10">SUM(D188:F188)</f>
        <v>119797466</v>
      </c>
      <c r="H188" s="52">
        <v>80752574.32213001</v>
      </c>
      <c r="I188" s="52">
        <v>289480534.35371</v>
      </c>
      <c r="J188" s="52">
        <v>158286863.47804001</v>
      </c>
      <c r="K188" s="82">
        <v>30196012.811000001</v>
      </c>
      <c r="L188" s="60"/>
    </row>
    <row r="189" spans="2:12" x14ac:dyDescent="0.25">
      <c r="B189" s="58"/>
      <c r="C189" s="98">
        <v>44621</v>
      </c>
      <c r="D189" s="52">
        <v>86168666</v>
      </c>
      <c r="E189" s="52">
        <v>36060892</v>
      </c>
      <c r="F189" s="52">
        <v>1270810</v>
      </c>
      <c r="G189" s="53">
        <f t="shared" si="10"/>
        <v>123500368</v>
      </c>
      <c r="H189" s="52">
        <v>77168000</v>
      </c>
      <c r="I189" s="52">
        <v>294771000</v>
      </c>
      <c r="J189" s="52">
        <v>166642000</v>
      </c>
      <c r="K189" s="82">
        <v>26297908.519000001</v>
      </c>
      <c r="L189" s="60"/>
    </row>
    <row r="190" spans="2:12" x14ac:dyDescent="0.25">
      <c r="B190" s="58"/>
      <c r="C190" s="98">
        <v>44652</v>
      </c>
      <c r="D190" s="52">
        <v>86938764</v>
      </c>
      <c r="E190" s="52">
        <v>34478552.612708315</v>
      </c>
      <c r="F190" s="52">
        <v>1988830</v>
      </c>
      <c r="G190" s="53">
        <f t="shared" si="10"/>
        <v>123406146.61270832</v>
      </c>
      <c r="H190" s="52">
        <v>77363786.994580001</v>
      </c>
      <c r="I190" s="52">
        <v>295167185.05176002</v>
      </c>
      <c r="J190" s="52">
        <v>173214105.10124999</v>
      </c>
      <c r="K190" s="82">
        <v>26244238</v>
      </c>
      <c r="L190" s="60"/>
    </row>
    <row r="191" spans="2:12" x14ac:dyDescent="0.25">
      <c r="B191" s="58"/>
      <c r="C191" s="98">
        <v>44682</v>
      </c>
      <c r="D191" s="52">
        <v>85997845</v>
      </c>
      <c r="E191" s="52">
        <v>36745837</v>
      </c>
      <c r="F191" s="52">
        <v>1011294</v>
      </c>
      <c r="G191" s="53">
        <f t="shared" si="10"/>
        <v>123754976</v>
      </c>
      <c r="H191" s="52">
        <v>76985654.188779995</v>
      </c>
      <c r="I191" s="52">
        <v>289415413.80101001</v>
      </c>
      <c r="J191" s="52">
        <v>177977654.04268</v>
      </c>
      <c r="K191" s="82">
        <v>25636461.431000002</v>
      </c>
      <c r="L191" s="60"/>
    </row>
    <row r="192" spans="2:12" x14ac:dyDescent="0.25">
      <c r="B192" s="58"/>
      <c r="C192" s="98">
        <v>44713</v>
      </c>
      <c r="D192" s="52">
        <v>86591456</v>
      </c>
      <c r="E192" s="52">
        <v>36745837</v>
      </c>
      <c r="F192" s="52">
        <v>1011294</v>
      </c>
      <c r="G192" s="53">
        <f t="shared" si="10"/>
        <v>124348587</v>
      </c>
      <c r="H192" s="52">
        <v>75712526.952949986</v>
      </c>
      <c r="I192" s="52">
        <v>300341368.31224</v>
      </c>
      <c r="J192" s="52">
        <v>184009667.85888001</v>
      </c>
      <c r="K192" s="82">
        <v>25633288.431000002</v>
      </c>
      <c r="L192" s="60"/>
    </row>
    <row r="193" spans="2:12" ht="16.2" thickBot="1" x14ac:dyDescent="0.3">
      <c r="B193" s="58"/>
      <c r="C193" s="98">
        <v>44743</v>
      </c>
      <c r="D193" s="83">
        <v>87708022</v>
      </c>
      <c r="E193" s="83">
        <v>35521123</v>
      </c>
      <c r="F193" s="83">
        <v>1270545</v>
      </c>
      <c r="G193" s="84">
        <f t="shared" si="10"/>
        <v>124499690</v>
      </c>
      <c r="H193" s="83">
        <v>75807567</v>
      </c>
      <c r="I193" s="83">
        <v>301162159</v>
      </c>
      <c r="J193" s="83">
        <v>188834180</v>
      </c>
      <c r="K193" s="85">
        <v>25342433.688000001</v>
      </c>
      <c r="L193" s="60"/>
    </row>
    <row r="194" spans="2:12" ht="16.2" thickBot="1" x14ac:dyDescent="0.3">
      <c r="B194" s="58"/>
      <c r="C194" s="98">
        <v>44774</v>
      </c>
      <c r="D194" s="83">
        <v>89195659</v>
      </c>
      <c r="E194" s="83">
        <v>31249543</v>
      </c>
      <c r="F194" s="83">
        <v>0</v>
      </c>
      <c r="G194" s="84">
        <f t="shared" si="10"/>
        <v>120445202</v>
      </c>
      <c r="H194" s="83">
        <v>74260937</v>
      </c>
      <c r="I194" s="83">
        <v>296806338</v>
      </c>
      <c r="J194" s="83">
        <v>199925525</v>
      </c>
      <c r="K194" s="85">
        <v>28325931</v>
      </c>
      <c r="L194" s="60"/>
    </row>
    <row r="195" spans="2:12" ht="16.2" thickBot="1" x14ac:dyDescent="0.3">
      <c r="B195" s="58"/>
      <c r="C195" s="98">
        <v>44805</v>
      </c>
      <c r="D195" s="83">
        <v>91231196</v>
      </c>
      <c r="E195" s="83">
        <v>31148966</v>
      </c>
      <c r="F195" s="83">
        <v>0</v>
      </c>
      <c r="G195" s="84">
        <f t="shared" si="10"/>
        <v>122380162</v>
      </c>
      <c r="H195" s="83">
        <v>71994713</v>
      </c>
      <c r="I195" s="83">
        <v>291117220</v>
      </c>
      <c r="J195" s="83">
        <v>208263233</v>
      </c>
      <c r="K195" s="85">
        <v>27441357</v>
      </c>
      <c r="L195" s="60"/>
    </row>
    <row r="196" spans="2:12" ht="16.2" thickBot="1" x14ac:dyDescent="0.3">
      <c r="B196" s="58"/>
      <c r="C196" s="98">
        <v>44835</v>
      </c>
      <c r="D196" s="83">
        <v>92581456</v>
      </c>
      <c r="E196" s="83">
        <v>32259292</v>
      </c>
      <c r="F196" s="83">
        <v>0</v>
      </c>
      <c r="G196" s="84">
        <f t="shared" si="10"/>
        <v>124840748</v>
      </c>
      <c r="H196" s="83">
        <v>74806330</v>
      </c>
      <c r="I196" s="83">
        <v>291744108</v>
      </c>
      <c r="J196" s="83">
        <v>212521800</v>
      </c>
      <c r="K196" s="85">
        <v>27048003</v>
      </c>
      <c r="L196" s="60"/>
    </row>
    <row r="197" spans="2:12" ht="16.2" thickBot="1" x14ac:dyDescent="0.3">
      <c r="B197" s="58"/>
      <c r="C197" s="98">
        <v>44866</v>
      </c>
      <c r="D197" s="83">
        <v>91957234</v>
      </c>
      <c r="E197" s="83">
        <v>32275591</v>
      </c>
      <c r="F197" s="83">
        <v>0</v>
      </c>
      <c r="G197" s="84">
        <f t="shared" si="10"/>
        <v>124232825</v>
      </c>
      <c r="H197" s="83">
        <v>72883433</v>
      </c>
      <c r="I197" s="83">
        <v>296488410</v>
      </c>
      <c r="J197" s="83">
        <v>217192227</v>
      </c>
      <c r="K197" s="85">
        <v>26724509</v>
      </c>
      <c r="L197" s="60"/>
    </row>
    <row r="198" spans="2:12" ht="16.2" thickBot="1" x14ac:dyDescent="0.3">
      <c r="B198" s="58"/>
      <c r="C198" s="98">
        <v>44896</v>
      </c>
      <c r="D198" s="83">
        <v>95442910</v>
      </c>
      <c r="E198" s="83">
        <v>31869535</v>
      </c>
      <c r="F198" s="83">
        <v>0</v>
      </c>
      <c r="G198" s="84">
        <f t="shared" si="10"/>
        <v>127312445</v>
      </c>
      <c r="H198" s="83">
        <v>73341783</v>
      </c>
      <c r="I198" s="83">
        <v>297374471</v>
      </c>
      <c r="J198" s="83">
        <v>227242142</v>
      </c>
      <c r="K198" s="85">
        <v>26835460</v>
      </c>
      <c r="L198" s="60"/>
    </row>
    <row r="199" spans="2:12" ht="16.2" thickBot="1" x14ac:dyDescent="0.3">
      <c r="B199" s="58"/>
      <c r="C199" s="98">
        <v>44927</v>
      </c>
      <c r="D199" s="83">
        <v>99943678</v>
      </c>
      <c r="E199" s="83">
        <v>33839185</v>
      </c>
      <c r="F199" s="83">
        <v>0</v>
      </c>
      <c r="G199" s="84">
        <f t="shared" si="10"/>
        <v>133782863</v>
      </c>
      <c r="H199" s="83">
        <v>72665475</v>
      </c>
      <c r="I199" s="83">
        <v>285972969</v>
      </c>
      <c r="J199" s="83">
        <v>239302201</v>
      </c>
      <c r="K199" s="85">
        <v>27318716</v>
      </c>
      <c r="L199" s="60"/>
    </row>
    <row r="200" spans="2:12" ht="16.2" thickBot="1" x14ac:dyDescent="0.3">
      <c r="B200" s="58"/>
      <c r="C200" s="98">
        <v>44958</v>
      </c>
      <c r="D200" s="83">
        <v>108877417</v>
      </c>
      <c r="E200" s="83">
        <v>34809594.240271799</v>
      </c>
      <c r="F200" s="83">
        <v>0</v>
      </c>
      <c r="G200" s="84">
        <f t="shared" si="10"/>
        <v>143687011.24027181</v>
      </c>
      <c r="H200" s="83">
        <v>71821422.531749994</v>
      </c>
      <c r="I200" s="83">
        <v>287511755.6293</v>
      </c>
      <c r="J200" s="83">
        <v>259956801.01596999</v>
      </c>
      <c r="K200" s="85">
        <v>28423853</v>
      </c>
      <c r="L200" s="60"/>
    </row>
    <row r="201" spans="2:12" ht="16.2" thickBot="1" x14ac:dyDescent="0.3">
      <c r="B201" s="58"/>
      <c r="C201" s="98">
        <v>44986</v>
      </c>
      <c r="D201" s="83">
        <v>110749120</v>
      </c>
      <c r="E201" s="83">
        <v>35308207</v>
      </c>
      <c r="F201" s="83">
        <v>0</v>
      </c>
      <c r="G201" s="84">
        <f t="shared" si="10"/>
        <v>146057327</v>
      </c>
      <c r="H201" s="83">
        <v>67523380</v>
      </c>
      <c r="I201" s="83">
        <v>272947235</v>
      </c>
      <c r="J201" s="83">
        <v>270279142</v>
      </c>
      <c r="K201" s="85">
        <v>28715413</v>
      </c>
      <c r="L201" s="60"/>
    </row>
    <row r="202" spans="2:12" ht="16.2" thickBot="1" x14ac:dyDescent="0.3">
      <c r="B202" s="58"/>
      <c r="C202" s="98">
        <v>45017</v>
      </c>
      <c r="D202" s="83">
        <v>106344141</v>
      </c>
      <c r="E202" s="83">
        <v>34863045</v>
      </c>
      <c r="F202" s="83">
        <v>0</v>
      </c>
      <c r="G202" s="84">
        <f t="shared" si="10"/>
        <v>141207186</v>
      </c>
      <c r="H202" s="83">
        <v>69111015.200310007</v>
      </c>
      <c r="I202" s="83">
        <v>268163791.26288998</v>
      </c>
      <c r="J202" s="83">
        <v>271677117.92427999</v>
      </c>
      <c r="K202" s="85">
        <v>29466916</v>
      </c>
      <c r="L202" s="60"/>
    </row>
    <row r="203" spans="2:12" ht="16.2" thickBot="1" x14ac:dyDescent="0.3">
      <c r="B203" s="58"/>
      <c r="C203" s="98">
        <v>45047</v>
      </c>
      <c r="D203" s="83">
        <v>106471679</v>
      </c>
      <c r="E203" s="83">
        <v>33953999</v>
      </c>
      <c r="F203" s="83">
        <v>0</v>
      </c>
      <c r="G203" s="84">
        <f t="shared" si="10"/>
        <v>140425678</v>
      </c>
      <c r="H203" s="84">
        <v>65467776</v>
      </c>
      <c r="I203" s="83">
        <v>266072841</v>
      </c>
      <c r="J203" s="83">
        <v>276064508</v>
      </c>
      <c r="K203" s="83">
        <v>29455534</v>
      </c>
      <c r="L203" s="60"/>
    </row>
    <row r="204" spans="2:12" ht="16.2" thickBot="1" x14ac:dyDescent="0.3">
      <c r="B204" s="58"/>
      <c r="C204" s="98">
        <v>45078</v>
      </c>
      <c r="D204" s="83">
        <v>107470613</v>
      </c>
      <c r="E204" s="83">
        <v>33893564</v>
      </c>
      <c r="F204" s="83">
        <v>0</v>
      </c>
      <c r="G204" s="84">
        <f t="shared" si="10"/>
        <v>141364177</v>
      </c>
      <c r="H204" s="84">
        <v>65929880.064149998</v>
      </c>
      <c r="I204" s="83">
        <v>271483690.43396002</v>
      </c>
      <c r="J204" s="83">
        <v>282284596.86649001</v>
      </c>
      <c r="K204" s="83">
        <v>29491523</v>
      </c>
      <c r="L204" s="60"/>
    </row>
    <row r="205" spans="2:12" ht="16.2" thickBot="1" x14ac:dyDescent="0.3">
      <c r="B205" s="58"/>
      <c r="C205" s="98">
        <v>45108</v>
      </c>
      <c r="D205" s="83">
        <v>107470613</v>
      </c>
      <c r="E205" s="83">
        <v>33882937</v>
      </c>
      <c r="F205" s="83">
        <v>0</v>
      </c>
      <c r="G205" s="84">
        <f t="shared" si="10"/>
        <v>141353550</v>
      </c>
      <c r="H205" s="84">
        <v>66506770.638659999</v>
      </c>
      <c r="I205" s="83">
        <v>264834171.46669999</v>
      </c>
      <c r="J205" s="83">
        <v>290533159.15039003</v>
      </c>
      <c r="K205" s="83">
        <v>29679815</v>
      </c>
      <c r="L205" s="60"/>
    </row>
    <row r="206" spans="2:12" ht="16.2" thickBot="1" x14ac:dyDescent="0.3">
      <c r="B206" s="58"/>
      <c r="C206" s="98">
        <v>45139</v>
      </c>
      <c r="D206" s="83">
        <v>112042129</v>
      </c>
      <c r="E206" s="83">
        <v>35174023</v>
      </c>
      <c r="F206" s="83">
        <v>0</v>
      </c>
      <c r="G206" s="84">
        <f t="shared" si="10"/>
        <v>147216152</v>
      </c>
      <c r="H206" s="84">
        <v>64483558.908310004</v>
      </c>
      <c r="I206" s="83">
        <v>269638289.83850998</v>
      </c>
      <c r="J206" s="83">
        <v>294984688.83578998</v>
      </c>
      <c r="K206" s="83">
        <v>30199560</v>
      </c>
      <c r="L206" s="60"/>
    </row>
    <row r="207" spans="2:12" ht="16.2" thickBot="1" x14ac:dyDescent="0.3">
      <c r="B207" s="58"/>
      <c r="C207" s="98">
        <v>45170</v>
      </c>
      <c r="D207" s="83">
        <v>105748824</v>
      </c>
      <c r="E207" s="83">
        <v>33666614</v>
      </c>
      <c r="F207" s="83">
        <v>0</v>
      </c>
      <c r="G207" s="84">
        <f t="shared" si="10"/>
        <v>139415438</v>
      </c>
      <c r="H207" s="84">
        <v>65983867</v>
      </c>
      <c r="I207" s="83">
        <v>270326709</v>
      </c>
      <c r="J207" s="83">
        <v>295105809</v>
      </c>
      <c r="K207" s="83">
        <v>30060213</v>
      </c>
      <c r="L207" s="60"/>
    </row>
    <row r="208" spans="2:12" ht="16.2" thickBot="1" x14ac:dyDescent="0.3">
      <c r="B208" s="58"/>
      <c r="C208" s="98">
        <v>45200</v>
      </c>
      <c r="D208" s="83">
        <v>110307827</v>
      </c>
      <c r="E208" s="83">
        <v>35929850</v>
      </c>
      <c r="F208" s="83">
        <v>0</v>
      </c>
      <c r="G208" s="84">
        <f t="shared" si="10"/>
        <v>146237677</v>
      </c>
      <c r="H208" s="84">
        <v>70636498</v>
      </c>
      <c r="I208" s="83">
        <v>280443084</v>
      </c>
      <c r="J208" s="83">
        <v>291982035</v>
      </c>
      <c r="K208" s="83">
        <v>30128675</v>
      </c>
      <c r="L208" s="60"/>
    </row>
    <row r="209" spans="2:12" ht="16.2" thickBot="1" x14ac:dyDescent="0.3">
      <c r="B209" s="58"/>
      <c r="C209" s="98">
        <v>45231</v>
      </c>
      <c r="D209" s="83">
        <v>114544815</v>
      </c>
      <c r="E209" s="83">
        <v>37472940</v>
      </c>
      <c r="F209" s="83">
        <v>0</v>
      </c>
      <c r="G209" s="84">
        <f t="shared" si="10"/>
        <v>152017755</v>
      </c>
      <c r="H209" s="84">
        <v>66899885</v>
      </c>
      <c r="I209" s="83">
        <v>286427341</v>
      </c>
      <c r="J209" s="83">
        <v>294267453</v>
      </c>
      <c r="K209" s="83">
        <v>30225410</v>
      </c>
      <c r="L209" s="60"/>
    </row>
    <row r="210" spans="2:12" ht="16.2" thickBot="1" x14ac:dyDescent="0.3">
      <c r="B210" s="58"/>
      <c r="C210" s="98">
        <v>45261</v>
      </c>
      <c r="D210" s="83">
        <v>119662928</v>
      </c>
      <c r="E210" s="83">
        <v>38509954</v>
      </c>
      <c r="F210" s="83">
        <v>0</v>
      </c>
      <c r="G210" s="84">
        <f t="shared" si="10"/>
        <v>158172882</v>
      </c>
      <c r="H210" s="84">
        <v>69765846</v>
      </c>
      <c r="I210" s="83">
        <v>286554029</v>
      </c>
      <c r="J210" s="83">
        <v>294448188</v>
      </c>
      <c r="K210" s="83">
        <v>31334372</v>
      </c>
      <c r="L210" s="60"/>
    </row>
    <row r="211" spans="2:12" ht="16.2" thickBot="1" x14ac:dyDescent="0.3">
      <c r="B211" s="58"/>
      <c r="C211" s="98">
        <v>45292</v>
      </c>
      <c r="D211" s="83">
        <v>121089200</v>
      </c>
      <c r="E211" s="83">
        <v>39934387</v>
      </c>
      <c r="F211" s="83">
        <v>0</v>
      </c>
      <c r="G211" s="84">
        <f t="shared" si="10"/>
        <v>161023587</v>
      </c>
      <c r="H211" s="84">
        <v>66845985</v>
      </c>
      <c r="I211" s="83">
        <v>284303275</v>
      </c>
      <c r="J211" s="83">
        <v>299506523</v>
      </c>
      <c r="K211" s="83">
        <v>32802226</v>
      </c>
      <c r="L211" s="60"/>
    </row>
    <row r="212" spans="2:12" ht="16.2" thickBot="1" x14ac:dyDescent="0.3">
      <c r="B212" s="58"/>
      <c r="C212" s="98">
        <v>45323</v>
      </c>
      <c r="D212" s="83">
        <v>124973283</v>
      </c>
      <c r="E212" s="83">
        <v>41236705</v>
      </c>
      <c r="F212" s="83">
        <v>0</v>
      </c>
      <c r="G212" s="84">
        <f t="shared" si="10"/>
        <v>166209988</v>
      </c>
      <c r="H212" s="84">
        <v>66033846</v>
      </c>
      <c r="I212" s="83">
        <v>292566725</v>
      </c>
      <c r="J212" s="83">
        <v>300789170</v>
      </c>
      <c r="K212" s="83">
        <v>33141165</v>
      </c>
      <c r="L212" s="60"/>
    </row>
    <row r="213" spans="2:12" ht="16.2" thickBot="1" x14ac:dyDescent="0.3">
      <c r="B213" s="58"/>
      <c r="C213" s="98">
        <v>45352</v>
      </c>
      <c r="D213" s="83">
        <v>124092576</v>
      </c>
      <c r="E213" s="83">
        <v>41853541</v>
      </c>
      <c r="F213" s="83">
        <v>0</v>
      </c>
      <c r="G213" s="84">
        <f t="shared" si="10"/>
        <v>165946117</v>
      </c>
      <c r="H213" s="84">
        <v>65898886</v>
      </c>
      <c r="I213" s="83">
        <v>288161569</v>
      </c>
      <c r="J213" s="83">
        <v>302549861</v>
      </c>
      <c r="K213" s="83">
        <v>33722615</v>
      </c>
      <c r="L213" s="60"/>
    </row>
    <row r="214" spans="2:12" ht="16.2" thickBot="1" x14ac:dyDescent="0.3">
      <c r="B214" s="58"/>
      <c r="C214" s="98">
        <v>45383</v>
      </c>
      <c r="D214" s="83">
        <v>122679164</v>
      </c>
      <c r="E214" s="83">
        <v>45341459</v>
      </c>
      <c r="F214" s="83">
        <v>0</v>
      </c>
      <c r="G214" s="84">
        <f t="shared" si="10"/>
        <v>168020623</v>
      </c>
      <c r="H214" s="84">
        <v>71202988</v>
      </c>
      <c r="I214" s="83">
        <v>289064699</v>
      </c>
      <c r="J214" s="83">
        <v>302795283</v>
      </c>
      <c r="K214" s="83">
        <v>34014801</v>
      </c>
      <c r="L214" s="60"/>
    </row>
    <row r="215" spans="2:12" ht="16.2" thickBot="1" x14ac:dyDescent="0.3">
      <c r="B215" s="58"/>
      <c r="C215" s="98">
        <v>45413</v>
      </c>
      <c r="D215" s="83">
        <v>125001028</v>
      </c>
      <c r="E215" s="83">
        <v>45191980</v>
      </c>
      <c r="F215" s="83">
        <v>0</v>
      </c>
      <c r="G215" s="84">
        <f t="shared" si="10"/>
        <v>170193008</v>
      </c>
      <c r="H215" s="84">
        <v>65326860</v>
      </c>
      <c r="I215" s="83">
        <v>291195207</v>
      </c>
      <c r="J215" s="83">
        <v>305742693</v>
      </c>
      <c r="K215" s="83">
        <v>34502667</v>
      </c>
      <c r="L215" s="60"/>
    </row>
    <row r="216" spans="2:12" ht="16.2" thickBot="1" x14ac:dyDescent="0.3">
      <c r="B216" s="58"/>
      <c r="C216" s="98">
        <v>45444</v>
      </c>
      <c r="D216" s="83">
        <v>125386958</v>
      </c>
      <c r="E216" s="83">
        <v>48142773</v>
      </c>
      <c r="F216" s="83">
        <v>0</v>
      </c>
      <c r="G216" s="84">
        <f t="shared" si="10"/>
        <v>173529731</v>
      </c>
      <c r="H216" s="84">
        <v>66328162</v>
      </c>
      <c r="I216" s="83">
        <v>300428132</v>
      </c>
      <c r="J216" s="83">
        <v>308807308</v>
      </c>
      <c r="K216" s="83">
        <v>34944942</v>
      </c>
      <c r="L216" s="60"/>
    </row>
    <row r="217" spans="2:12" ht="16.2" thickBot="1" x14ac:dyDescent="0.3">
      <c r="B217" s="58"/>
      <c r="C217" s="98">
        <v>45474</v>
      </c>
      <c r="D217" s="83">
        <v>130001791</v>
      </c>
      <c r="E217" s="83">
        <v>49643931</v>
      </c>
      <c r="F217" s="83">
        <v>0</v>
      </c>
      <c r="G217" s="84">
        <f t="shared" si="10"/>
        <v>179645722</v>
      </c>
      <c r="H217" s="84">
        <v>64756165</v>
      </c>
      <c r="I217" s="83">
        <v>298627940</v>
      </c>
      <c r="J217" s="83">
        <v>310879444</v>
      </c>
      <c r="K217" s="83">
        <v>35354899</v>
      </c>
      <c r="L217" s="60"/>
    </row>
    <row r="218" spans="2:12" ht="16.2" thickBot="1" x14ac:dyDescent="0.3">
      <c r="B218" s="58"/>
      <c r="C218" s="98">
        <v>45505</v>
      </c>
      <c r="D218" s="83">
        <v>135033822</v>
      </c>
      <c r="E218" s="83">
        <v>51347982</v>
      </c>
      <c r="F218" s="83">
        <v>0</v>
      </c>
      <c r="G218" s="84">
        <f t="shared" si="10"/>
        <v>186381804</v>
      </c>
      <c r="H218" s="84">
        <v>66210744</v>
      </c>
      <c r="I218" s="83">
        <v>300777990</v>
      </c>
      <c r="J218" s="83">
        <v>311009892</v>
      </c>
      <c r="K218" s="83">
        <v>35607723</v>
      </c>
      <c r="L218" s="60"/>
    </row>
    <row r="219" spans="2:12" ht="16.2" thickBot="1" x14ac:dyDescent="0.3">
      <c r="B219" s="58"/>
      <c r="C219" s="98">
        <v>45536</v>
      </c>
      <c r="D219" s="83">
        <v>134439347</v>
      </c>
      <c r="E219" s="83">
        <v>51023648</v>
      </c>
      <c r="F219" s="83">
        <v>0</v>
      </c>
      <c r="G219" s="84">
        <f t="shared" si="10"/>
        <v>185462995</v>
      </c>
      <c r="H219" s="84">
        <v>69622651</v>
      </c>
      <c r="I219" s="83">
        <v>290474399</v>
      </c>
      <c r="J219" s="83">
        <v>312246503</v>
      </c>
      <c r="K219" s="83">
        <v>36291238</v>
      </c>
      <c r="L219" s="60"/>
    </row>
    <row r="220" spans="2:12" ht="16.2" thickBot="1" x14ac:dyDescent="0.3">
      <c r="B220" s="58"/>
      <c r="C220" s="98">
        <v>45566</v>
      </c>
      <c r="D220" s="83">
        <v>134256849</v>
      </c>
      <c r="E220" s="83">
        <v>51198933</v>
      </c>
      <c r="F220" s="83">
        <v>0</v>
      </c>
      <c r="G220" s="84">
        <f t="shared" si="10"/>
        <v>185455782</v>
      </c>
      <c r="H220" s="84">
        <v>68700125</v>
      </c>
      <c r="I220" s="83">
        <v>303533813</v>
      </c>
      <c r="J220" s="83">
        <v>311964878</v>
      </c>
      <c r="K220" s="83">
        <v>36668550</v>
      </c>
      <c r="L220" s="60"/>
    </row>
    <row r="221" spans="2:12" ht="16.2" thickBot="1" x14ac:dyDescent="0.3">
      <c r="B221" s="58"/>
      <c r="C221" s="98">
        <v>45597</v>
      </c>
      <c r="D221" s="83">
        <v>139133027</v>
      </c>
      <c r="E221" s="83">
        <v>52517584</v>
      </c>
      <c r="F221" s="83">
        <v>0</v>
      </c>
      <c r="G221" s="84">
        <f t="shared" si="10"/>
        <v>191650611</v>
      </c>
      <c r="H221" s="84">
        <v>68821473</v>
      </c>
      <c r="I221" s="83">
        <v>314152070</v>
      </c>
      <c r="J221" s="83">
        <v>311611786</v>
      </c>
      <c r="K221" s="83">
        <v>36358596</v>
      </c>
      <c r="L221" s="60"/>
    </row>
    <row r="222" spans="2:12" ht="16.2" thickBot="1" x14ac:dyDescent="0.3">
      <c r="B222" s="58"/>
      <c r="C222" s="98">
        <v>45627</v>
      </c>
      <c r="D222" s="83">
        <v>138475091</v>
      </c>
      <c r="E222" s="83">
        <v>51434761</v>
      </c>
      <c r="F222" s="83">
        <v>0</v>
      </c>
      <c r="G222" s="84">
        <f t="shared" si="10"/>
        <v>189909852</v>
      </c>
      <c r="H222" s="84">
        <v>70554726</v>
      </c>
      <c r="I222" s="83">
        <v>316174176</v>
      </c>
      <c r="J222" s="83">
        <v>309398118</v>
      </c>
      <c r="K222" s="83">
        <v>38046010</v>
      </c>
      <c r="L222" s="60"/>
    </row>
    <row r="223" spans="2:12" ht="16.2" thickBot="1" x14ac:dyDescent="0.3">
      <c r="B223" s="58"/>
      <c r="C223" s="98">
        <v>45658</v>
      </c>
      <c r="D223" s="83">
        <v>139284977</v>
      </c>
      <c r="E223" s="83">
        <v>53107067</v>
      </c>
      <c r="F223" s="83">
        <v>0</v>
      </c>
      <c r="G223" s="84">
        <f t="shared" si="10"/>
        <v>192392044</v>
      </c>
      <c r="H223" s="84">
        <v>67653000</v>
      </c>
      <c r="I223" s="83">
        <v>306376000</v>
      </c>
      <c r="J223" s="83">
        <v>315165000</v>
      </c>
      <c r="K223" s="83">
        <v>39001616</v>
      </c>
      <c r="L223" s="60"/>
    </row>
    <row r="224" spans="2:12" ht="31.2" customHeight="1" x14ac:dyDescent="0.25">
      <c r="B224" s="58"/>
      <c r="C224" s="68" t="s">
        <v>134</v>
      </c>
      <c r="D224" s="61"/>
      <c r="E224" s="61"/>
      <c r="F224" s="61"/>
      <c r="G224" s="61"/>
      <c r="H224" s="58"/>
      <c r="I224" s="58"/>
      <c r="J224" s="58"/>
      <c r="K224" s="58"/>
      <c r="L224" s="49"/>
    </row>
    <row r="225" spans="2:12" ht="26.4" customHeight="1" x14ac:dyDescent="0.25">
      <c r="B225" s="58"/>
      <c r="C225" s="110" t="s">
        <v>135</v>
      </c>
      <c r="D225" s="110"/>
      <c r="E225" s="110"/>
      <c r="F225" s="59">
        <v>4</v>
      </c>
      <c r="G225" s="59">
        <v>5</v>
      </c>
      <c r="H225" s="59">
        <v>6</v>
      </c>
      <c r="I225" s="59">
        <v>7</v>
      </c>
      <c r="J225" s="59"/>
      <c r="K225" s="59">
        <v>9</v>
      </c>
      <c r="L225" s="49"/>
    </row>
    <row r="226" spans="2:12" x14ac:dyDescent="0.25"/>
    <row r="227" spans="2:12" x14ac:dyDescent="0.25"/>
    <row r="228" spans="2:12" x14ac:dyDescent="0.25"/>
    <row r="229" spans="2:12" x14ac:dyDescent="0.25"/>
    <row r="230" spans="2:12" x14ac:dyDescent="0.25"/>
    <row r="231" spans="2:12" x14ac:dyDescent="0.25"/>
    <row r="232" spans="2:12" x14ac:dyDescent="0.25"/>
    <row r="233" spans="2:12" x14ac:dyDescent="0.25"/>
    <row r="234" spans="2:12" x14ac:dyDescent="0.25"/>
    <row r="235" spans="2:12" x14ac:dyDescent="0.25"/>
    <row r="236" spans="2:12" x14ac:dyDescent="0.25"/>
    <row r="237" spans="2:12" x14ac:dyDescent="0.25"/>
    <row r="238" spans="2:12" x14ac:dyDescent="0.25"/>
    <row r="239" spans="2:12" x14ac:dyDescent="0.25"/>
    <row r="240" spans="2:12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</sheetData>
  <mergeCells count="2">
    <mergeCell ref="C225:E225"/>
    <mergeCell ref="C5:K5"/>
  </mergeCells>
  <pageMargins left="0.7" right="0.7" top="0.75" bottom="0.75" header="0.3" footer="0.3"/>
  <pageSetup orientation="portrait" r:id="rId1"/>
  <ignoredErrors>
    <ignoredError sqref="G188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4:R10"/>
  <sheetViews>
    <sheetView showGridLines="0" zoomScale="115" zoomScaleNormal="115" workbookViewId="0">
      <selection activeCell="F11" sqref="F11"/>
    </sheetView>
  </sheetViews>
  <sheetFormatPr baseColWidth="10" defaultRowHeight="13.2" x14ac:dyDescent="0.25"/>
  <cols>
    <col min="1" max="1" width="3.33203125" customWidth="1"/>
    <col min="2" max="2" width="13.33203125" bestFit="1" customWidth="1"/>
    <col min="3" max="3" width="11.33203125" customWidth="1"/>
    <col min="4" max="4" width="14.5546875" customWidth="1"/>
    <col min="5" max="5" width="10.6640625" customWidth="1"/>
    <col min="6" max="6" width="13.33203125" bestFit="1" customWidth="1"/>
    <col min="7" max="8" width="10.44140625" customWidth="1"/>
    <col min="9" max="9" width="10.44140625" bestFit="1" customWidth="1"/>
    <col min="10" max="10" width="10.6640625" customWidth="1"/>
    <col min="11" max="11" width="9.44140625" customWidth="1"/>
    <col min="12" max="12" width="10.44140625" bestFit="1" customWidth="1"/>
    <col min="13" max="13" width="9.6640625" customWidth="1"/>
    <col min="15" max="15" width="9.6640625" customWidth="1"/>
    <col min="17" max="17" width="8.6640625" customWidth="1"/>
  </cols>
  <sheetData>
    <row r="4" spans="2:18" ht="13.8" thickBot="1" x14ac:dyDescent="0.3"/>
    <row r="5" spans="2:18" x14ac:dyDescent="0.25">
      <c r="B5" s="26"/>
      <c r="C5" s="114" t="s">
        <v>130</v>
      </c>
      <c r="D5" s="115"/>
      <c r="E5" s="115"/>
      <c r="F5" s="116"/>
      <c r="G5" s="114" t="s">
        <v>131</v>
      </c>
      <c r="H5" s="115"/>
      <c r="I5" s="115"/>
      <c r="J5" s="116"/>
      <c r="K5" s="114" t="s">
        <v>132</v>
      </c>
      <c r="L5" s="115"/>
      <c r="M5" s="115"/>
      <c r="N5" s="116"/>
      <c r="O5" s="114" t="s">
        <v>133</v>
      </c>
      <c r="P5" s="115"/>
      <c r="Q5" s="115"/>
      <c r="R5" s="116"/>
    </row>
    <row r="6" spans="2:18" s="27" customFormat="1" ht="36" x14ac:dyDescent="0.25">
      <c r="B6" s="46"/>
      <c r="C6" s="64" t="s">
        <v>122</v>
      </c>
      <c r="D6" s="65" t="s">
        <v>123</v>
      </c>
      <c r="E6" s="65" t="s">
        <v>124</v>
      </c>
      <c r="F6" s="66" t="s">
        <v>125</v>
      </c>
      <c r="G6" s="64" t="s">
        <v>122</v>
      </c>
      <c r="H6" s="65" t="s">
        <v>123</v>
      </c>
      <c r="I6" s="65" t="s">
        <v>124</v>
      </c>
      <c r="J6" s="66" t="s">
        <v>125</v>
      </c>
      <c r="K6" s="64" t="s">
        <v>122</v>
      </c>
      <c r="L6" s="65" t="s">
        <v>123</v>
      </c>
      <c r="M6" s="65" t="s">
        <v>124</v>
      </c>
      <c r="N6" s="66" t="s">
        <v>125</v>
      </c>
      <c r="O6" s="64" t="s">
        <v>122</v>
      </c>
      <c r="P6" s="65" t="s">
        <v>123</v>
      </c>
      <c r="Q6" s="65" t="s">
        <v>124</v>
      </c>
      <c r="R6" s="66" t="s">
        <v>125</v>
      </c>
    </row>
    <row r="7" spans="2:18" ht="14.4" x14ac:dyDescent="0.25">
      <c r="B7" s="67">
        <v>41609</v>
      </c>
      <c r="C7" s="31">
        <v>27</v>
      </c>
      <c r="D7" s="43">
        <v>38.700000000000003</v>
      </c>
      <c r="E7" s="28">
        <v>125</v>
      </c>
      <c r="F7" s="32">
        <v>1058773</v>
      </c>
      <c r="G7" s="31">
        <v>19</v>
      </c>
      <c r="H7" s="40">
        <v>10.18</v>
      </c>
      <c r="I7" s="28">
        <v>103</v>
      </c>
      <c r="J7" s="32">
        <v>124174</v>
      </c>
      <c r="K7" s="31">
        <v>3</v>
      </c>
      <c r="L7" s="39">
        <v>0.61</v>
      </c>
      <c r="M7" s="28">
        <v>10</v>
      </c>
      <c r="N7" s="32">
        <v>16074</v>
      </c>
      <c r="O7" s="31">
        <f>+C7+G7+K7</f>
        <v>49</v>
      </c>
      <c r="P7" s="40">
        <f>+D7+H7+L7</f>
        <v>49.49</v>
      </c>
      <c r="Q7" s="28">
        <f>+E7+I7+M7</f>
        <v>238</v>
      </c>
      <c r="R7" s="32">
        <f>+F7+J7+N7</f>
        <v>1199021</v>
      </c>
    </row>
    <row r="8" spans="2:18" ht="14.4" x14ac:dyDescent="0.25">
      <c r="B8" s="67">
        <v>41699</v>
      </c>
      <c r="C8" s="33">
        <v>27</v>
      </c>
      <c r="D8" s="44">
        <v>41.5</v>
      </c>
      <c r="E8" s="29">
        <v>127</v>
      </c>
      <c r="F8" s="34">
        <v>1090000</v>
      </c>
      <c r="G8" s="33">
        <v>19</v>
      </c>
      <c r="H8" s="41">
        <v>11.03</v>
      </c>
      <c r="I8" s="29">
        <v>103</v>
      </c>
      <c r="J8" s="34">
        <v>126085</v>
      </c>
      <c r="K8" s="33">
        <v>3</v>
      </c>
      <c r="L8" s="30">
        <v>0.47</v>
      </c>
      <c r="M8" s="29">
        <v>10</v>
      </c>
      <c r="N8" s="34">
        <v>15405</v>
      </c>
      <c r="O8" s="33">
        <f t="shared" ref="O8:O10" si="0">+C8+G8+K8</f>
        <v>49</v>
      </c>
      <c r="P8" s="41">
        <f t="shared" ref="P8:P10" si="1">+D8+H8+L8</f>
        <v>53</v>
      </c>
      <c r="Q8" s="29">
        <f t="shared" ref="Q8:Q10" si="2">+E8+I8+M8</f>
        <v>240</v>
      </c>
      <c r="R8" s="34">
        <f t="shared" ref="R8:R9" si="3">+F8+J8+N8</f>
        <v>1231490</v>
      </c>
    </row>
    <row r="9" spans="2:18" ht="14.4" x14ac:dyDescent="0.25">
      <c r="B9" s="67">
        <v>41791</v>
      </c>
      <c r="C9" s="31">
        <v>26</v>
      </c>
      <c r="D9" s="43">
        <v>40.42</v>
      </c>
      <c r="E9" s="28">
        <v>130</v>
      </c>
      <c r="F9" s="32">
        <v>1116146</v>
      </c>
      <c r="G9" s="31">
        <v>19</v>
      </c>
      <c r="H9" s="40">
        <v>11.58</v>
      </c>
      <c r="I9" s="28">
        <v>107</v>
      </c>
      <c r="J9" s="32">
        <v>135778</v>
      </c>
      <c r="K9" s="31">
        <v>3</v>
      </c>
      <c r="L9" s="39">
        <v>0.37</v>
      </c>
      <c r="M9" s="28">
        <v>8</v>
      </c>
      <c r="N9" s="32">
        <v>8682</v>
      </c>
      <c r="O9" s="31">
        <f t="shared" si="0"/>
        <v>48</v>
      </c>
      <c r="P9" s="40">
        <f t="shared" si="1"/>
        <v>52.37</v>
      </c>
      <c r="Q9" s="28">
        <f t="shared" si="2"/>
        <v>245</v>
      </c>
      <c r="R9" s="32">
        <f t="shared" si="3"/>
        <v>1260606</v>
      </c>
    </row>
    <row r="10" spans="2:18" ht="15" thickBot="1" x14ac:dyDescent="0.3">
      <c r="B10" s="67">
        <v>41913</v>
      </c>
      <c r="C10" s="35">
        <v>26</v>
      </c>
      <c r="D10" s="45">
        <v>41.98</v>
      </c>
      <c r="E10" s="37">
        <v>129</v>
      </c>
      <c r="F10" s="38">
        <v>1150326</v>
      </c>
      <c r="G10" s="35">
        <v>19</v>
      </c>
      <c r="H10" s="42">
        <v>11.85</v>
      </c>
      <c r="I10" s="37">
        <v>110</v>
      </c>
      <c r="J10" s="38"/>
      <c r="K10" s="35">
        <v>3</v>
      </c>
      <c r="L10" s="36">
        <v>0.37</v>
      </c>
      <c r="M10" s="37">
        <v>8</v>
      </c>
      <c r="N10" s="38"/>
      <c r="O10" s="35">
        <f t="shared" si="0"/>
        <v>48</v>
      </c>
      <c r="P10" s="42">
        <f t="shared" si="1"/>
        <v>54.199999999999996</v>
      </c>
      <c r="Q10" s="37">
        <f t="shared" si="2"/>
        <v>247</v>
      </c>
      <c r="R10" s="38">
        <v>1298539</v>
      </c>
    </row>
  </sheetData>
  <mergeCells count="4">
    <mergeCell ref="C5:F5"/>
    <mergeCell ref="G5:J5"/>
    <mergeCell ref="K5:N5"/>
    <mergeCell ref="O5:R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7454D75143BBA44AE52D71CAFB81691" ma:contentTypeVersion="12" ma:contentTypeDescription="Crear nuevo documento." ma:contentTypeScope="" ma:versionID="b800b1c05a38b97f8171dcd9fb017c80">
  <xsd:schema xmlns:xsd="http://www.w3.org/2001/XMLSchema" xmlns:xs="http://www.w3.org/2001/XMLSchema" xmlns:p="http://schemas.microsoft.com/office/2006/metadata/properties" xmlns:ns2="c2fc3399-0786-4e63-9fe7-7f77f52e95db" xmlns:ns3="a87232a5-bfe2-4b85-92ab-b8b81a7172b3" targetNamespace="http://schemas.microsoft.com/office/2006/metadata/properties" ma:root="true" ma:fieldsID="7b6aca64990d00b11b7fce32ec6bd038" ns2:_="" ns3:_="">
    <xsd:import namespace="c2fc3399-0786-4e63-9fe7-7f77f52e95db"/>
    <xsd:import namespace="a87232a5-bfe2-4b85-92ab-b8b81a7172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fc3399-0786-4e63-9fe7-7f77f52e95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232a5-bfe2-4b85-92ab-b8b81a7172b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CEB8249-9615-4FB7-A76A-94C26DBD69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fc3399-0786-4e63-9fe7-7f77f52e95db"/>
    <ds:schemaRef ds:uri="a87232a5-bfe2-4b85-92ab-b8b81a7172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5BA89C2-FFBC-4270-80EA-7C878C290C53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c2fc3399-0786-4e63-9fe7-7f77f52e95db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385B287-6E53-4EF0-A48E-3BCD119F241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VARIACIÓN</vt:lpstr>
      <vt:lpstr>Hoja1</vt:lpstr>
      <vt:lpstr>FICs_Agregados_Mensual</vt:lpstr>
      <vt:lpstr>FICs iNDUSTRIA</vt:lpstr>
      <vt:lpstr>Saldos_mensuales</vt:lpstr>
    </vt:vector>
  </TitlesOfParts>
  <Company>ASOFIDUCIARIA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</dc:creator>
  <cp:lastModifiedBy>Omar Andres Montanez Murillo</cp:lastModifiedBy>
  <dcterms:created xsi:type="dcterms:W3CDTF">2013-07-10T17:10:32Z</dcterms:created>
  <dcterms:modified xsi:type="dcterms:W3CDTF">2025-03-06T19:29:08Z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0x010100E7454D75143BBA44AE52D71CAFB81691</vt:lpwstr>
  </property>
</Properties>
</file>